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BOCZE\STRONA\"/>
    </mc:Choice>
  </mc:AlternateContent>
  <xr:revisionPtr revIDLastSave="0" documentId="13_ncr:1_{B38DFB76-7074-4148-9552-A81AE0DD0BDC}" xr6:coauthVersionLast="47" xr6:coauthVersionMax="47" xr10:uidLastSave="{00000000-0000-0000-0000-000000000000}"/>
  <bookViews>
    <workbookView xWindow="-120" yWindow="-120" windowWidth="29040" windowHeight="15840" activeTab="3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BS!$B$2:$N$93</definedName>
    <definedName name="_xlnm.Print_Area" localSheetId="5">CF!$B$2:$O$77</definedName>
    <definedName name="_xlnm.Print_Area" localSheetId="2">'P&amp;L(q)'!$B$1:$R$62</definedName>
    <definedName name="_xlnm.Print_Area" localSheetId="3">'P&amp;L(y)'!$B$1:$G$62</definedName>
    <definedName name="_xlnm.Print_Area" localSheetId="1">Summary!$B$1:$M$35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5" l="1"/>
  <c r="S74" i="3"/>
  <c r="AJ74" i="3"/>
  <c r="AJ73" i="3"/>
  <c r="AJ70" i="3"/>
  <c r="AJ69" i="3"/>
  <c r="AJ68" i="3"/>
  <c r="AJ67" i="3"/>
  <c r="AJ66" i="3"/>
  <c r="AJ65" i="3"/>
  <c r="AJ64" i="3"/>
  <c r="AJ63" i="3"/>
  <c r="AJ62" i="3"/>
  <c r="AJ61" i="3"/>
  <c r="AJ60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7" i="3"/>
  <c r="AJ35" i="3"/>
  <c r="AJ33" i="3"/>
  <c r="AJ32" i="3"/>
  <c r="AJ31" i="3"/>
  <c r="AJ30" i="3"/>
  <c r="AJ29" i="3"/>
  <c r="AJ28" i="3"/>
  <c r="AJ27" i="3"/>
  <c r="AJ26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9" i="3"/>
  <c r="AJ8" i="3"/>
  <c r="AJ6" i="3"/>
  <c r="S73" i="3"/>
  <c r="S71" i="3"/>
  <c r="S58" i="3"/>
  <c r="S7" i="3"/>
  <c r="S25" i="3" s="1"/>
  <c r="S86" i="2"/>
  <c r="X86" i="2" s="1"/>
  <c r="S80" i="2"/>
  <c r="X80" i="2" s="1"/>
  <c r="S77" i="2"/>
  <c r="S69" i="2"/>
  <c r="S66" i="2"/>
  <c r="S63" i="2"/>
  <c r="S62" i="2" s="1"/>
  <c r="S56" i="2"/>
  <c r="S48" i="2" s="1"/>
  <c r="S47" i="2" s="1"/>
  <c r="S39" i="2"/>
  <c r="S36" i="2"/>
  <c r="X36" i="2" s="1"/>
  <c r="S33" i="2"/>
  <c r="S28" i="2"/>
  <c r="S25" i="2" s="1"/>
  <c r="X25" i="2" s="1"/>
  <c r="S20" i="2"/>
  <c r="X20" i="2" s="1"/>
  <c r="S17" i="2"/>
  <c r="S14" i="2"/>
  <c r="X92" i="2"/>
  <c r="X91" i="2"/>
  <c r="X90" i="2"/>
  <c r="X89" i="2"/>
  <c r="X88" i="2"/>
  <c r="X87" i="2"/>
  <c r="X85" i="2"/>
  <c r="X84" i="2"/>
  <c r="X83" i="2"/>
  <c r="X82" i="2"/>
  <c r="X81" i="2"/>
  <c r="X79" i="2"/>
  <c r="X78" i="2"/>
  <c r="X77" i="2"/>
  <c r="X75" i="2"/>
  <c r="X74" i="2"/>
  <c r="X73" i="2"/>
  <c r="X72" i="2"/>
  <c r="X71" i="2"/>
  <c r="X70" i="2"/>
  <c r="X69" i="2"/>
  <c r="X68" i="2"/>
  <c r="X67" i="2"/>
  <c r="X66" i="2"/>
  <c r="X65" i="2"/>
  <c r="X64" i="2"/>
  <c r="X60" i="2"/>
  <c r="X59" i="2"/>
  <c r="X58" i="2"/>
  <c r="X57" i="2"/>
  <c r="X56" i="2"/>
  <c r="X55" i="2"/>
  <c r="X54" i="2"/>
  <c r="X53" i="2"/>
  <c r="X52" i="2"/>
  <c r="X51" i="2"/>
  <c r="X50" i="2"/>
  <c r="X49" i="2"/>
  <c r="X45" i="2"/>
  <c r="X44" i="2"/>
  <c r="X43" i="2"/>
  <c r="X42" i="2"/>
  <c r="X41" i="2"/>
  <c r="X40" i="2"/>
  <c r="X39" i="2"/>
  <c r="X38" i="2"/>
  <c r="X37" i="2"/>
  <c r="X35" i="2"/>
  <c r="X34" i="2"/>
  <c r="X33" i="2"/>
  <c r="X32" i="2"/>
  <c r="X31" i="2"/>
  <c r="X30" i="2"/>
  <c r="X29" i="2"/>
  <c r="X27" i="2"/>
  <c r="X26" i="2"/>
  <c r="X24" i="2"/>
  <c r="X23" i="2"/>
  <c r="X22" i="2"/>
  <c r="X21" i="2"/>
  <c r="X19" i="2"/>
  <c r="X18" i="2"/>
  <c r="X17" i="2"/>
  <c r="X16" i="2"/>
  <c r="X15" i="2"/>
  <c r="X14" i="2"/>
  <c r="X13" i="2"/>
  <c r="X12" i="2"/>
  <c r="X11" i="2"/>
  <c r="X10" i="2"/>
  <c r="X8" i="2"/>
  <c r="X7" i="2"/>
  <c r="K67" i="7"/>
  <c r="K21" i="5" l="1"/>
  <c r="S34" i="3"/>
  <c r="S76" i="2"/>
  <c r="X76" i="2" s="1"/>
  <c r="AJ71" i="3"/>
  <c r="AJ58" i="3"/>
  <c r="AJ7" i="3"/>
  <c r="AJ25" i="3" s="1"/>
  <c r="AJ34" i="3" s="1"/>
  <c r="AJ38" i="3" s="1"/>
  <c r="AJ72" i="3" s="1"/>
  <c r="AJ76" i="3" s="1"/>
  <c r="X28" i="2"/>
  <c r="X47" i="2"/>
  <c r="X62" i="2"/>
  <c r="X63" i="2"/>
  <c r="X48" i="2"/>
  <c r="S38" i="3" l="1"/>
  <c r="S61" i="2"/>
  <c r="X61" i="2" s="1"/>
  <c r="K23" i="7"/>
  <c r="K60" i="7"/>
  <c r="K59" i="7"/>
  <c r="K57" i="7"/>
  <c r="K56" i="7"/>
  <c r="K53" i="7"/>
  <c r="K52" i="7"/>
  <c r="K51" i="7"/>
  <c r="K49" i="7"/>
  <c r="K48" i="7"/>
  <c r="K47" i="7"/>
  <c r="K46" i="7"/>
  <c r="K36" i="7"/>
  <c r="K31" i="7"/>
  <c r="K28" i="7"/>
  <c r="K27" i="7"/>
  <c r="K25" i="7"/>
  <c r="K24" i="7"/>
  <c r="K20" i="7"/>
  <c r="K19" i="7"/>
  <c r="K18" i="7"/>
  <c r="K17" i="7"/>
  <c r="K14" i="7"/>
  <c r="K13" i="7"/>
  <c r="K11" i="7"/>
  <c r="K10" i="7"/>
  <c r="K8" i="7"/>
  <c r="K7" i="7"/>
  <c r="S72" i="3" l="1"/>
  <c r="K20" i="5"/>
  <c r="S93" i="2"/>
  <c r="X93" i="2" s="1"/>
  <c r="W58" i="1"/>
  <c r="W55" i="1"/>
  <c r="W44" i="1"/>
  <c r="W22" i="1"/>
  <c r="W16" i="1"/>
  <c r="W9" i="1"/>
  <c r="W6" i="1"/>
  <c r="Q52" i="2"/>
  <c r="P52" i="2"/>
  <c r="W51" i="2"/>
  <c r="O52" i="2"/>
  <c r="S76" i="3" l="1"/>
  <c r="W12" i="1"/>
  <c r="W15" i="1" s="1"/>
  <c r="W21" i="1" s="1"/>
  <c r="W35" i="1" s="1"/>
  <c r="W37" i="1" s="1"/>
  <c r="W38" i="1" s="1"/>
  <c r="AI6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6" i="3"/>
  <c r="AI27" i="3"/>
  <c r="AI28" i="3"/>
  <c r="AI29" i="3"/>
  <c r="AI30" i="3"/>
  <c r="AI31" i="3"/>
  <c r="AI32" i="3"/>
  <c r="AI33" i="3"/>
  <c r="AI35" i="3"/>
  <c r="AI37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60" i="3"/>
  <c r="AI71" i="3" s="1"/>
  <c r="AI61" i="3"/>
  <c r="AI62" i="3"/>
  <c r="AI63" i="3"/>
  <c r="AI64" i="3"/>
  <c r="AI65" i="3"/>
  <c r="AI66" i="3"/>
  <c r="AI67" i="3"/>
  <c r="AI68" i="3"/>
  <c r="AI69" i="3"/>
  <c r="AI70" i="3"/>
  <c r="AI73" i="3"/>
  <c r="R7" i="3"/>
  <c r="R25" i="3" s="1"/>
  <c r="R34" i="3" s="1"/>
  <c r="R38" i="3" s="1"/>
  <c r="R58" i="3"/>
  <c r="R71" i="3"/>
  <c r="R73" i="3"/>
  <c r="Q56" i="2"/>
  <c r="R56" i="2"/>
  <c r="R48" i="2" s="1"/>
  <c r="R17" i="2"/>
  <c r="R20" i="2"/>
  <c r="R28" i="2"/>
  <c r="R33" i="2"/>
  <c r="R36" i="2"/>
  <c r="R39" i="2"/>
  <c r="R63" i="2"/>
  <c r="R66" i="2"/>
  <c r="R69" i="2"/>
  <c r="R77" i="2"/>
  <c r="R80" i="2"/>
  <c r="R86" i="2"/>
  <c r="R14" i="2"/>
  <c r="K55" i="7"/>
  <c r="K22" i="7"/>
  <c r="K16" i="7"/>
  <c r="K9" i="7"/>
  <c r="K6" i="7"/>
  <c r="K58" i="7"/>
  <c r="V38" i="1"/>
  <c r="V23" i="1"/>
  <c r="V17" i="1"/>
  <c r="AI7" i="3" l="1"/>
  <c r="AI25" i="3" s="1"/>
  <c r="AI34" i="3" s="1"/>
  <c r="AI38" i="3" s="1"/>
  <c r="AI58" i="3"/>
  <c r="R47" i="2"/>
  <c r="R76" i="2"/>
  <c r="R6" i="2"/>
  <c r="W26" i="1" a="1"/>
  <c r="W26" i="1" s="1"/>
  <c r="W29" i="1" s="1"/>
  <c r="W33" i="1" s="1"/>
  <c r="W54" i="1" s="1"/>
  <c r="AI72" i="3"/>
  <c r="R72" i="3"/>
  <c r="R62" i="2"/>
  <c r="R25" i="2"/>
  <c r="K44" i="7"/>
  <c r="R46" i="2" l="1"/>
  <c r="R61" i="2"/>
  <c r="U51" i="1"/>
  <c r="U49" i="1"/>
  <c r="U47" i="1"/>
  <c r="U46" i="1"/>
  <c r="V58" i="1"/>
  <c r="V55" i="1"/>
  <c r="V44" i="1"/>
  <c r="V22" i="1"/>
  <c r="V16" i="1"/>
  <c r="V9" i="1"/>
  <c r="V6" i="1"/>
  <c r="AH73" i="3"/>
  <c r="AH70" i="3"/>
  <c r="AH69" i="3"/>
  <c r="AH68" i="3"/>
  <c r="AH67" i="3"/>
  <c r="AH66" i="3"/>
  <c r="AH65" i="3"/>
  <c r="AH64" i="3"/>
  <c r="AH63" i="3"/>
  <c r="AH71" i="3" s="1"/>
  <c r="AH62" i="3"/>
  <c r="AH61" i="3"/>
  <c r="AH60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7" i="3"/>
  <c r="AH35" i="3"/>
  <c r="AH33" i="3"/>
  <c r="AH32" i="3"/>
  <c r="AH31" i="3"/>
  <c r="AH30" i="3"/>
  <c r="AH29" i="3"/>
  <c r="AH28" i="3"/>
  <c r="AH27" i="3"/>
  <c r="AH26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 s="1"/>
  <c r="AH6" i="3"/>
  <c r="Q71" i="3"/>
  <c r="Q73" i="3"/>
  <c r="Q58" i="3"/>
  <c r="Q7" i="3"/>
  <c r="Q25" i="3" s="1"/>
  <c r="Q34" i="3" s="1"/>
  <c r="Q38" i="3" s="1"/>
  <c r="Q86" i="2"/>
  <c r="Q80" i="2"/>
  <c r="Q77" i="2"/>
  <c r="Q69" i="2"/>
  <c r="Q62" i="2" s="1"/>
  <c r="Q66" i="2"/>
  <c r="Q63" i="2"/>
  <c r="Q48" i="2"/>
  <c r="Q47" i="2" s="1"/>
  <c r="Q39" i="2"/>
  <c r="Q36" i="2"/>
  <c r="Q33" i="2"/>
  <c r="Q28" i="2"/>
  <c r="Q20" i="2"/>
  <c r="Q17" i="2"/>
  <c r="Q14" i="2"/>
  <c r="U58" i="1"/>
  <c r="U55" i="1"/>
  <c r="U22" i="1"/>
  <c r="U16" i="1"/>
  <c r="U9" i="1"/>
  <c r="U6" i="1"/>
  <c r="R93" i="2" l="1"/>
  <c r="AH58" i="3"/>
  <c r="AH25" i="3"/>
  <c r="AH34" i="3" s="1"/>
  <c r="AH38" i="3" s="1"/>
  <c r="AH72" i="3" s="1"/>
  <c r="Q72" i="3"/>
  <c r="V12" i="1"/>
  <c r="V15" i="1" s="1"/>
  <c r="V21" i="1" s="1"/>
  <c r="U44" i="1"/>
  <c r="U12" i="1"/>
  <c r="U15" i="1" s="1"/>
  <c r="U21" i="1" s="1"/>
  <c r="Q76" i="2"/>
  <c r="Q25" i="2"/>
  <c r="Q6" i="2"/>
  <c r="I33" i="5"/>
  <c r="J33" i="5"/>
  <c r="K33" i="5"/>
  <c r="H33" i="5"/>
  <c r="I17" i="5"/>
  <c r="J17" i="5"/>
  <c r="K17" i="5"/>
  <c r="H17" i="5"/>
  <c r="K30" i="5"/>
  <c r="K29" i="5"/>
  <c r="J60" i="7"/>
  <c r="I60" i="7"/>
  <c r="H60" i="7"/>
  <c r="J59" i="7"/>
  <c r="J58" i="7" s="1"/>
  <c r="I59" i="7"/>
  <c r="H59" i="7"/>
  <c r="K16" i="5"/>
  <c r="J57" i="7"/>
  <c r="J16" i="5" s="1"/>
  <c r="I57" i="7"/>
  <c r="I16" i="5" s="1"/>
  <c r="H57" i="7"/>
  <c r="H16" i="5" s="1"/>
  <c r="K65" i="7"/>
  <c r="K18" i="5" s="1"/>
  <c r="J56" i="7"/>
  <c r="J15" i="5" s="1"/>
  <c r="I56" i="7"/>
  <c r="I15" i="5" s="1"/>
  <c r="H56" i="7"/>
  <c r="H55" i="7" s="1"/>
  <c r="J53" i="7"/>
  <c r="I53" i="7"/>
  <c r="H53" i="7"/>
  <c r="J52" i="7"/>
  <c r="I52" i="7"/>
  <c r="H52" i="7"/>
  <c r="J51" i="7"/>
  <c r="I51" i="7"/>
  <c r="H51" i="7"/>
  <c r="J49" i="7"/>
  <c r="I49" i="7"/>
  <c r="H49" i="7"/>
  <c r="J48" i="7"/>
  <c r="I48" i="7"/>
  <c r="H48" i="7"/>
  <c r="J47" i="7"/>
  <c r="I47" i="7"/>
  <c r="H47" i="7"/>
  <c r="J46" i="7"/>
  <c r="I46" i="7"/>
  <c r="H46" i="7"/>
  <c r="J36" i="7"/>
  <c r="J31" i="7"/>
  <c r="J28" i="7"/>
  <c r="J27" i="7"/>
  <c r="J25" i="7"/>
  <c r="J23" i="7"/>
  <c r="J20" i="7"/>
  <c r="J19" i="7"/>
  <c r="J17" i="7"/>
  <c r="J14" i="7"/>
  <c r="J13" i="7"/>
  <c r="J11" i="7"/>
  <c r="J10" i="7"/>
  <c r="J8" i="7"/>
  <c r="J7" i="7"/>
  <c r="I36" i="7"/>
  <c r="I31" i="7"/>
  <c r="I28" i="7"/>
  <c r="I27" i="7"/>
  <c r="I25" i="7"/>
  <c r="I23" i="7"/>
  <c r="I20" i="7"/>
  <c r="I19" i="7"/>
  <c r="I14" i="7"/>
  <c r="I13" i="7"/>
  <c r="I11" i="7"/>
  <c r="I10" i="7"/>
  <c r="I8" i="7"/>
  <c r="I7" i="7"/>
  <c r="H36" i="7"/>
  <c r="H31" i="7"/>
  <c r="H28" i="7"/>
  <c r="H27" i="7"/>
  <c r="H25" i="7"/>
  <c r="H24" i="7"/>
  <c r="H23" i="7"/>
  <c r="H20" i="7"/>
  <c r="H19" i="7"/>
  <c r="H18" i="7"/>
  <c r="H17" i="7"/>
  <c r="H14" i="7"/>
  <c r="H13" i="7"/>
  <c r="H11" i="7"/>
  <c r="H10" i="7"/>
  <c r="H9" i="7" s="1"/>
  <c r="H8" i="7"/>
  <c r="H7" i="7"/>
  <c r="I58" i="7"/>
  <c r="Q61" i="2" l="1"/>
  <c r="Q46" i="2"/>
  <c r="Q93" i="2"/>
  <c r="V35" i="1"/>
  <c r="V37" i="1" s="1"/>
  <c r="V26" i="1" a="1"/>
  <c r="V26" i="1" s="1"/>
  <c r="J6" i="7"/>
  <c r="H22" i="7"/>
  <c r="U35" i="1"/>
  <c r="U37" i="1" s="1"/>
  <c r="U38" i="1" s="1"/>
  <c r="U26" i="1" a="1"/>
  <c r="U26" i="1" s="1"/>
  <c r="U29" i="1" s="1"/>
  <c r="U33" i="1" s="1"/>
  <c r="U54" i="1" s="1"/>
  <c r="I6" i="7"/>
  <c r="I10" i="5" s="1"/>
  <c r="H65" i="7"/>
  <c r="H18" i="5" s="1"/>
  <c r="J65" i="7"/>
  <c r="J18" i="5" s="1"/>
  <c r="H15" i="5"/>
  <c r="I65" i="7"/>
  <c r="I18" i="5" s="1"/>
  <c r="K15" i="5"/>
  <c r="I44" i="7"/>
  <c r="J44" i="7"/>
  <c r="H44" i="7"/>
  <c r="H16" i="7"/>
  <c r="J9" i="7"/>
  <c r="K10" i="5"/>
  <c r="H6" i="7"/>
  <c r="H10" i="5" s="1"/>
  <c r="I55" i="7"/>
  <c r="H58" i="7"/>
  <c r="I9" i="7"/>
  <c r="J55" i="7"/>
  <c r="I12" i="7" l="1"/>
  <c r="I15" i="7" s="1"/>
  <c r="J10" i="5"/>
  <c r="J12" i="7"/>
  <c r="V29" i="1"/>
  <c r="K12" i="7"/>
  <c r="H12" i="7"/>
  <c r="H15" i="7" s="1"/>
  <c r="H21" i="7" s="1"/>
  <c r="K15" i="7" l="1"/>
  <c r="J15" i="7"/>
  <c r="V33" i="1"/>
  <c r="H35" i="7"/>
  <c r="H37" i="7" s="1"/>
  <c r="H11" i="5"/>
  <c r="H26" i="7" a="1"/>
  <c r="H26" i="7" s="1"/>
  <c r="K21" i="7" l="1"/>
  <c r="V54" i="1"/>
  <c r="H29" i="7"/>
  <c r="H33" i="7" s="1"/>
  <c r="H13" i="5"/>
  <c r="H38" i="7"/>
  <c r="H12" i="5"/>
  <c r="K26" i="7" l="1" a="1"/>
  <c r="K26" i="7" s="1"/>
  <c r="H54" i="7"/>
  <c r="H14" i="5"/>
  <c r="T24" i="1"/>
  <c r="T23" i="1"/>
  <c r="T18" i="1"/>
  <c r="T17" i="1"/>
  <c r="K29" i="7" l="1"/>
  <c r="K11" i="5"/>
  <c r="L18" i="1"/>
  <c r="I18" i="7" s="1"/>
  <c r="L17" i="1"/>
  <c r="I17" i="7" s="1"/>
  <c r="K33" i="7" l="1"/>
  <c r="K35" i="7"/>
  <c r="K37" i="7" s="1"/>
  <c r="K38" i="7" s="1"/>
  <c r="I16" i="7"/>
  <c r="I21" i="7" s="1"/>
  <c r="I11" i="5" s="1"/>
  <c r="W7" i="2"/>
  <c r="K12" i="5" l="1"/>
  <c r="K13" i="5"/>
  <c r="I35" i="7"/>
  <c r="I37" i="7" s="1"/>
  <c r="I12" i="5" s="1"/>
  <c r="I38" i="7"/>
  <c r="K54" i="7"/>
  <c r="K14" i="5"/>
  <c r="AG75" i="3"/>
  <c r="AG73" i="3" s="1"/>
  <c r="AG70" i="3"/>
  <c r="AG69" i="3"/>
  <c r="AG68" i="3"/>
  <c r="AG67" i="3"/>
  <c r="AG66" i="3"/>
  <c r="AG65" i="3"/>
  <c r="AG64" i="3"/>
  <c r="AG63" i="3"/>
  <c r="AG62" i="3"/>
  <c r="AG61" i="3"/>
  <c r="AG60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7" i="3"/>
  <c r="AG35" i="3"/>
  <c r="AG33" i="3"/>
  <c r="AG32" i="3"/>
  <c r="AG31" i="3"/>
  <c r="AG30" i="3"/>
  <c r="AG29" i="3"/>
  <c r="AG28" i="3"/>
  <c r="AG27" i="3"/>
  <c r="AG26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6" i="3"/>
  <c r="AB8" i="3"/>
  <c r="AF60" i="3"/>
  <c r="AF61" i="3"/>
  <c r="AF62" i="3"/>
  <c r="AF63" i="3"/>
  <c r="AF64" i="3"/>
  <c r="AF65" i="3"/>
  <c r="AF66" i="3"/>
  <c r="AF67" i="3"/>
  <c r="AF68" i="3"/>
  <c r="AF69" i="3"/>
  <c r="AF70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35" i="3"/>
  <c r="AF37" i="3"/>
  <c r="AF26" i="3"/>
  <c r="AF27" i="3"/>
  <c r="AF28" i="3"/>
  <c r="AF29" i="3"/>
  <c r="AF30" i="3"/>
  <c r="AF31" i="3"/>
  <c r="AF32" i="3"/>
  <c r="AF33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6" i="3"/>
  <c r="P71" i="3"/>
  <c r="P73" i="3"/>
  <c r="P58" i="3"/>
  <c r="P7" i="3"/>
  <c r="P25" i="3" s="1"/>
  <c r="P34" i="3" s="1"/>
  <c r="P38" i="3" s="1"/>
  <c r="S58" i="1"/>
  <c r="T58" i="1"/>
  <c r="S55" i="1"/>
  <c r="T55" i="1"/>
  <c r="S44" i="1"/>
  <c r="T44" i="1"/>
  <c r="S22" i="1"/>
  <c r="T22" i="1"/>
  <c r="S16" i="1"/>
  <c r="T16" i="1"/>
  <c r="S9" i="1"/>
  <c r="T9" i="1"/>
  <c r="S6" i="1"/>
  <c r="T6" i="1"/>
  <c r="W92" i="2"/>
  <c r="W91" i="2"/>
  <c r="W90" i="2"/>
  <c r="W89" i="2"/>
  <c r="W88" i="2"/>
  <c r="W87" i="2"/>
  <c r="W85" i="2"/>
  <c r="W84" i="2"/>
  <c r="W83" i="2"/>
  <c r="W82" i="2"/>
  <c r="W81" i="2"/>
  <c r="W79" i="2"/>
  <c r="W78" i="2"/>
  <c r="W75" i="2"/>
  <c r="W74" i="2"/>
  <c r="W73" i="2"/>
  <c r="W72" i="2"/>
  <c r="W71" i="2"/>
  <c r="W70" i="2"/>
  <c r="W68" i="2"/>
  <c r="W67" i="2"/>
  <c r="W65" i="2"/>
  <c r="W64" i="2"/>
  <c r="W60" i="2"/>
  <c r="J29" i="5" s="1"/>
  <c r="W59" i="2"/>
  <c r="W58" i="2"/>
  <c r="W57" i="2"/>
  <c r="W55" i="2"/>
  <c r="W54" i="2"/>
  <c r="W53" i="2"/>
  <c r="W52" i="2"/>
  <c r="W49" i="2"/>
  <c r="J30" i="5" s="1"/>
  <c r="W45" i="2"/>
  <c r="W44" i="2"/>
  <c r="W43" i="2"/>
  <c r="W42" i="2"/>
  <c r="W41" i="2"/>
  <c r="W40" i="2"/>
  <c r="W38" i="2"/>
  <c r="W37" i="2"/>
  <c r="W35" i="2"/>
  <c r="W34" i="2"/>
  <c r="W32" i="2"/>
  <c r="W31" i="2"/>
  <c r="W30" i="2"/>
  <c r="W29" i="2"/>
  <c r="W27" i="2"/>
  <c r="W26" i="2"/>
  <c r="W24" i="2"/>
  <c r="W23" i="2"/>
  <c r="W22" i="2"/>
  <c r="W21" i="2"/>
  <c r="W19" i="2"/>
  <c r="W18" i="2"/>
  <c r="W16" i="2"/>
  <c r="W15" i="2"/>
  <c r="W13" i="2"/>
  <c r="W12" i="2"/>
  <c r="W11" i="2"/>
  <c r="W10" i="2"/>
  <c r="W9" i="2"/>
  <c r="W8" i="2"/>
  <c r="O86" i="2"/>
  <c r="W86" i="2" s="1"/>
  <c r="P86" i="2"/>
  <c r="O80" i="2"/>
  <c r="W80" i="2" s="1"/>
  <c r="P80" i="2"/>
  <c r="O77" i="2"/>
  <c r="W77" i="2" s="1"/>
  <c r="P77" i="2"/>
  <c r="O69" i="2"/>
  <c r="W69" i="2" s="1"/>
  <c r="P69" i="2"/>
  <c r="O66" i="2"/>
  <c r="W66" i="2" s="1"/>
  <c r="P66" i="2"/>
  <c r="O63" i="2"/>
  <c r="W63" i="2" s="1"/>
  <c r="P63" i="2"/>
  <c r="O56" i="2"/>
  <c r="O48" i="2" s="1"/>
  <c r="O47" i="2" s="1"/>
  <c r="W47" i="2" s="1"/>
  <c r="J28" i="5" s="1"/>
  <c r="P56" i="2"/>
  <c r="O39" i="2"/>
  <c r="W39" i="2" s="1"/>
  <c r="P39" i="2"/>
  <c r="O36" i="2"/>
  <c r="W36" i="2" s="1"/>
  <c r="P36" i="2"/>
  <c r="O33" i="2"/>
  <c r="W33" i="2" s="1"/>
  <c r="P33" i="2"/>
  <c r="O28" i="2"/>
  <c r="W28" i="2" s="1"/>
  <c r="P28" i="2"/>
  <c r="O20" i="2"/>
  <c r="W20" i="2" s="1"/>
  <c r="P20" i="2"/>
  <c r="P17" i="2"/>
  <c r="O17" i="2"/>
  <c r="W17" i="2" s="1"/>
  <c r="O14" i="2"/>
  <c r="P14" i="2"/>
  <c r="O76" i="2" l="1"/>
  <c r="W76" i="2" s="1"/>
  <c r="J32" i="5" s="1"/>
  <c r="S12" i="1"/>
  <c r="S15" i="1" s="1"/>
  <c r="S21" i="1" s="1"/>
  <c r="S35" i="1" s="1"/>
  <c r="S37" i="1" s="1"/>
  <c r="S38" i="1" s="1"/>
  <c r="K23" i="5"/>
  <c r="P48" i="2"/>
  <c r="W56" i="2"/>
  <c r="O6" i="2"/>
  <c r="W6" i="2" s="1"/>
  <c r="J26" i="5" s="1"/>
  <c r="W14" i="2"/>
  <c r="P62" i="2"/>
  <c r="K31" i="5" s="1"/>
  <c r="W48" i="2"/>
  <c r="P25" i="2"/>
  <c r="K27" i="5" s="1"/>
  <c r="T12" i="1"/>
  <c r="T15" i="1" s="1"/>
  <c r="T21" i="1" s="1"/>
  <c r="P72" i="3"/>
  <c r="AG71" i="3"/>
  <c r="AG58" i="3"/>
  <c r="P76" i="2"/>
  <c r="K32" i="5" s="1"/>
  <c r="AG7" i="3"/>
  <c r="AG25" i="3" s="1"/>
  <c r="AG34" i="3" s="1"/>
  <c r="AG38" i="3" s="1"/>
  <c r="AG72" i="3" s="1"/>
  <c r="O62" i="2"/>
  <c r="O25" i="2"/>
  <c r="P6" i="2"/>
  <c r="L24" i="1"/>
  <c r="I24" i="7" s="1"/>
  <c r="I22" i="7" s="1"/>
  <c r="I26" i="7" s="1" a="1"/>
  <c r="I26" i="7" s="1"/>
  <c r="S26" i="1" l="1" a="1"/>
  <c r="S26" i="1" s="1"/>
  <c r="S29" i="1" s="1"/>
  <c r="S33" i="1" s="1"/>
  <c r="S54" i="1" s="1"/>
  <c r="I29" i="7"/>
  <c r="I33" i="7" s="1"/>
  <c r="I13" i="5"/>
  <c r="P47" i="2"/>
  <c r="K28" i="5" s="1"/>
  <c r="K34" i="5" s="1"/>
  <c r="P46" i="2"/>
  <c r="O46" i="2"/>
  <c r="W46" i="2" s="1"/>
  <c r="W25" i="2"/>
  <c r="J27" i="5" s="1"/>
  <c r="J25" i="5" s="1"/>
  <c r="O61" i="2"/>
  <c r="W62" i="2"/>
  <c r="J31" i="5" s="1"/>
  <c r="P61" i="2"/>
  <c r="T35" i="1"/>
  <c r="T37" i="1" s="1"/>
  <c r="T38" i="1" s="1"/>
  <c r="T26" i="1" a="1"/>
  <c r="T26" i="1" s="1"/>
  <c r="T29" i="1" s="1"/>
  <c r="T33" i="1" s="1"/>
  <c r="T54" i="1" s="1"/>
  <c r="J24" i="7"/>
  <c r="J18" i="7"/>
  <c r="J22" i="7" l="1"/>
  <c r="J16" i="7"/>
  <c r="I54" i="7"/>
  <c r="I14" i="5"/>
  <c r="P93" i="2"/>
  <c r="O93" i="2"/>
  <c r="W61" i="2"/>
  <c r="AC74" i="3"/>
  <c r="AC70" i="3"/>
  <c r="AC69" i="3"/>
  <c r="AC68" i="3"/>
  <c r="AC67" i="3"/>
  <c r="AC66" i="3"/>
  <c r="AC65" i="3"/>
  <c r="AC64" i="3"/>
  <c r="AC63" i="3"/>
  <c r="AC62" i="3"/>
  <c r="AC61" i="3"/>
  <c r="AC60" i="3"/>
  <c r="AC57" i="3"/>
  <c r="AC56" i="3"/>
  <c r="AC55" i="3"/>
  <c r="AC54" i="3"/>
  <c r="AC53" i="3"/>
  <c r="AC52" i="3"/>
  <c r="AC51" i="3"/>
  <c r="AC50" i="3"/>
  <c r="AC49" i="3"/>
  <c r="AC48" i="3"/>
  <c r="AC47" i="3"/>
  <c r="AC46" i="3"/>
  <c r="AC45" i="3"/>
  <c r="AC44" i="3"/>
  <c r="AC43" i="3"/>
  <c r="AC42" i="3"/>
  <c r="AC41" i="3"/>
  <c r="AC40" i="3"/>
  <c r="AC37" i="3"/>
  <c r="AC35" i="3"/>
  <c r="AC33" i="3"/>
  <c r="AC32" i="3"/>
  <c r="AC31" i="3"/>
  <c r="AC30" i="3"/>
  <c r="AC29" i="3"/>
  <c r="AC28" i="3"/>
  <c r="AC27" i="3"/>
  <c r="AC26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6" i="3"/>
  <c r="Y74" i="3"/>
  <c r="Y70" i="3"/>
  <c r="Y69" i="3"/>
  <c r="Y68" i="3"/>
  <c r="Y67" i="3"/>
  <c r="Y66" i="3"/>
  <c r="Y65" i="3"/>
  <c r="Y64" i="3"/>
  <c r="Y63" i="3"/>
  <c r="Y62" i="3"/>
  <c r="Y61" i="3"/>
  <c r="Y60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7" i="3"/>
  <c r="Y35" i="3"/>
  <c r="Y33" i="3"/>
  <c r="Y32" i="3"/>
  <c r="Y31" i="3"/>
  <c r="Y30" i="3"/>
  <c r="Y29" i="3"/>
  <c r="Y28" i="3"/>
  <c r="Y27" i="3"/>
  <c r="Y26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6" i="3"/>
  <c r="U75" i="3"/>
  <c r="U74" i="3"/>
  <c r="U70" i="3"/>
  <c r="U69" i="3"/>
  <c r="U68" i="3"/>
  <c r="U67" i="3"/>
  <c r="U66" i="3"/>
  <c r="U65" i="3"/>
  <c r="U64" i="3"/>
  <c r="U63" i="3"/>
  <c r="U62" i="3"/>
  <c r="U61" i="3"/>
  <c r="U60" i="3"/>
  <c r="U57" i="3"/>
  <c r="U56" i="3"/>
  <c r="U55" i="3"/>
  <c r="U54" i="3"/>
  <c r="U53" i="3"/>
  <c r="U52" i="3"/>
  <c r="U51" i="3"/>
  <c r="U50" i="3"/>
  <c r="U49" i="3"/>
  <c r="U48" i="3"/>
  <c r="U47" i="3"/>
  <c r="U46" i="3"/>
  <c r="U45" i="3"/>
  <c r="U44" i="3"/>
  <c r="U43" i="3"/>
  <c r="U42" i="3"/>
  <c r="U41" i="3"/>
  <c r="U40" i="3"/>
  <c r="U37" i="3"/>
  <c r="U35" i="3"/>
  <c r="U33" i="3"/>
  <c r="U32" i="3"/>
  <c r="U31" i="3"/>
  <c r="U30" i="3"/>
  <c r="U29" i="3"/>
  <c r="U28" i="3"/>
  <c r="U27" i="3"/>
  <c r="U26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6" i="3"/>
  <c r="J21" i="7" l="1"/>
  <c r="J11" i="5" s="1"/>
  <c r="J26" i="7" a="1"/>
  <c r="J26" i="7" s="1"/>
  <c r="J35" i="7"/>
  <c r="J37" i="7" s="1"/>
  <c r="J38" i="7" s="1"/>
  <c r="P95" i="2"/>
  <c r="O95" i="2"/>
  <c r="W93" i="2"/>
  <c r="W95" i="2" s="1"/>
  <c r="AC73" i="3"/>
  <c r="J13" i="5" l="1"/>
  <c r="J29" i="7"/>
  <c r="J12" i="5"/>
  <c r="V71" i="2"/>
  <c r="U71" i="2"/>
  <c r="V70" i="2"/>
  <c r="U70" i="2"/>
  <c r="E63" i="2"/>
  <c r="F63" i="2"/>
  <c r="G63" i="2"/>
  <c r="H63" i="2"/>
  <c r="I63" i="2"/>
  <c r="J63" i="2"/>
  <c r="K63" i="2"/>
  <c r="L63" i="2"/>
  <c r="M63" i="2"/>
  <c r="N63" i="2"/>
  <c r="N69" i="2"/>
  <c r="M69" i="2"/>
  <c r="L69" i="2"/>
  <c r="K69" i="2"/>
  <c r="J69" i="2"/>
  <c r="I69" i="2"/>
  <c r="H69" i="2"/>
  <c r="G69" i="2"/>
  <c r="F69" i="2"/>
  <c r="E69" i="2"/>
  <c r="D69" i="2"/>
  <c r="J33" i="7" l="1"/>
  <c r="J14" i="5"/>
  <c r="AE60" i="3"/>
  <c r="AE61" i="3"/>
  <c r="AE62" i="3"/>
  <c r="AE63" i="3"/>
  <c r="AE64" i="3"/>
  <c r="AE65" i="3"/>
  <c r="AE66" i="3"/>
  <c r="AE67" i="3"/>
  <c r="AE68" i="3"/>
  <c r="AE69" i="3"/>
  <c r="AE70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35" i="3"/>
  <c r="AE37" i="3"/>
  <c r="AE26" i="3"/>
  <c r="AE27" i="3"/>
  <c r="AE28" i="3"/>
  <c r="AE29" i="3"/>
  <c r="AE30" i="3"/>
  <c r="AE31" i="3"/>
  <c r="AE32" i="3"/>
  <c r="AE33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6" i="3"/>
  <c r="AD70" i="3"/>
  <c r="AD69" i="3"/>
  <c r="AD68" i="3"/>
  <c r="AD67" i="3"/>
  <c r="AD66" i="3"/>
  <c r="AD65" i="3"/>
  <c r="AD64" i="3"/>
  <c r="AD63" i="3"/>
  <c r="AD62" i="3"/>
  <c r="AD61" i="3"/>
  <c r="AD60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7" i="3"/>
  <c r="AD35" i="3"/>
  <c r="AD33" i="3"/>
  <c r="AD32" i="3"/>
  <c r="AD31" i="3"/>
  <c r="AD30" i="3"/>
  <c r="AD29" i="3"/>
  <c r="AD28" i="3"/>
  <c r="AD27" i="3"/>
  <c r="AD26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6" i="3"/>
  <c r="AA60" i="3"/>
  <c r="AB60" i="3"/>
  <c r="AA61" i="3"/>
  <c r="AB61" i="3"/>
  <c r="AA62" i="3"/>
  <c r="AB62" i="3"/>
  <c r="AA63" i="3"/>
  <c r="AB63" i="3"/>
  <c r="AA64" i="3"/>
  <c r="AB64" i="3"/>
  <c r="AA65" i="3"/>
  <c r="AB65" i="3"/>
  <c r="AA66" i="3"/>
  <c r="AB66" i="3"/>
  <c r="AA67" i="3"/>
  <c r="AB67" i="3"/>
  <c r="AA68" i="3"/>
  <c r="AB68" i="3"/>
  <c r="AA69" i="3"/>
  <c r="AB69" i="3"/>
  <c r="AA70" i="3"/>
  <c r="AB70" i="3"/>
  <c r="AA40" i="3"/>
  <c r="AB40" i="3"/>
  <c r="AA41" i="3"/>
  <c r="AB41" i="3"/>
  <c r="AA42" i="3"/>
  <c r="AB42" i="3"/>
  <c r="AA43" i="3"/>
  <c r="AB43" i="3"/>
  <c r="AA44" i="3"/>
  <c r="AB44" i="3"/>
  <c r="AA45" i="3"/>
  <c r="AB45" i="3"/>
  <c r="AA46" i="3"/>
  <c r="AB46" i="3"/>
  <c r="AA47" i="3"/>
  <c r="AB47" i="3"/>
  <c r="AA48" i="3"/>
  <c r="AB48" i="3"/>
  <c r="AA49" i="3"/>
  <c r="AB49" i="3"/>
  <c r="AA50" i="3"/>
  <c r="AB50" i="3"/>
  <c r="AA51" i="3"/>
  <c r="AB51" i="3"/>
  <c r="AA52" i="3"/>
  <c r="AB52" i="3"/>
  <c r="AA53" i="3"/>
  <c r="AB53" i="3"/>
  <c r="AA54" i="3"/>
  <c r="AB54" i="3"/>
  <c r="AA55" i="3"/>
  <c r="AB55" i="3"/>
  <c r="AA56" i="3"/>
  <c r="AB56" i="3"/>
  <c r="AA57" i="3"/>
  <c r="AB57" i="3"/>
  <c r="AA35" i="3"/>
  <c r="AB35" i="3"/>
  <c r="AA37" i="3"/>
  <c r="AB37" i="3"/>
  <c r="AA26" i="3"/>
  <c r="AB26" i="3"/>
  <c r="AA27" i="3"/>
  <c r="AB27" i="3"/>
  <c r="AA28" i="3"/>
  <c r="AB28" i="3"/>
  <c r="AA29" i="3"/>
  <c r="AB29" i="3"/>
  <c r="AA30" i="3"/>
  <c r="AB30" i="3"/>
  <c r="AA31" i="3"/>
  <c r="AB31" i="3"/>
  <c r="AA32" i="3"/>
  <c r="AB32" i="3"/>
  <c r="AA33" i="3"/>
  <c r="AB33" i="3"/>
  <c r="AA8" i="3"/>
  <c r="AA9" i="3"/>
  <c r="AB9" i="3"/>
  <c r="AA10" i="3"/>
  <c r="AB10" i="3"/>
  <c r="AA11" i="3"/>
  <c r="AB11" i="3"/>
  <c r="AA12" i="3"/>
  <c r="AB12" i="3"/>
  <c r="AA13" i="3"/>
  <c r="AB13" i="3"/>
  <c r="AA14" i="3"/>
  <c r="AB14" i="3"/>
  <c r="AA15" i="3"/>
  <c r="AB15" i="3"/>
  <c r="AA16" i="3"/>
  <c r="AB16" i="3"/>
  <c r="AA17" i="3"/>
  <c r="AB17" i="3"/>
  <c r="AA18" i="3"/>
  <c r="AB18" i="3"/>
  <c r="AA19" i="3"/>
  <c r="AB19" i="3"/>
  <c r="AA20" i="3"/>
  <c r="AB20" i="3"/>
  <c r="AA21" i="3"/>
  <c r="AB21" i="3"/>
  <c r="AA22" i="3"/>
  <c r="AB22" i="3"/>
  <c r="AA23" i="3"/>
  <c r="AB23" i="3"/>
  <c r="AA24" i="3"/>
  <c r="AB24" i="3"/>
  <c r="AA6" i="3"/>
  <c r="AB6" i="3"/>
  <c r="Z70" i="3"/>
  <c r="Z69" i="3"/>
  <c r="Z68" i="3"/>
  <c r="Z67" i="3"/>
  <c r="Z66" i="3"/>
  <c r="Z65" i="3"/>
  <c r="Z64" i="3"/>
  <c r="Z63" i="3"/>
  <c r="Z62" i="3"/>
  <c r="Z61" i="3"/>
  <c r="Z60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7" i="3"/>
  <c r="Z35" i="3"/>
  <c r="Z33" i="3"/>
  <c r="Z32" i="3"/>
  <c r="Z31" i="3"/>
  <c r="Z30" i="3"/>
  <c r="Z29" i="3"/>
  <c r="Z28" i="3"/>
  <c r="Z27" i="3"/>
  <c r="Z26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6" i="3"/>
  <c r="W60" i="3"/>
  <c r="X60" i="3"/>
  <c r="W61" i="3"/>
  <c r="X61" i="3"/>
  <c r="W62" i="3"/>
  <c r="X62" i="3"/>
  <c r="W63" i="3"/>
  <c r="X63" i="3"/>
  <c r="W64" i="3"/>
  <c r="X64" i="3"/>
  <c r="W65" i="3"/>
  <c r="X65" i="3"/>
  <c r="W66" i="3"/>
  <c r="X66" i="3"/>
  <c r="W67" i="3"/>
  <c r="X67" i="3"/>
  <c r="W68" i="3"/>
  <c r="X68" i="3"/>
  <c r="W69" i="3"/>
  <c r="X69" i="3"/>
  <c r="W70" i="3"/>
  <c r="X70" i="3"/>
  <c r="W40" i="3"/>
  <c r="X40" i="3"/>
  <c r="W41" i="3"/>
  <c r="X41" i="3"/>
  <c r="W42" i="3"/>
  <c r="X42" i="3"/>
  <c r="W43" i="3"/>
  <c r="X43" i="3"/>
  <c r="W44" i="3"/>
  <c r="X44" i="3"/>
  <c r="W45" i="3"/>
  <c r="X45" i="3"/>
  <c r="W46" i="3"/>
  <c r="X46" i="3"/>
  <c r="W47" i="3"/>
  <c r="X47" i="3"/>
  <c r="W48" i="3"/>
  <c r="X48" i="3"/>
  <c r="W49" i="3"/>
  <c r="X49" i="3"/>
  <c r="W50" i="3"/>
  <c r="X50" i="3"/>
  <c r="W51" i="3"/>
  <c r="X51" i="3"/>
  <c r="W52" i="3"/>
  <c r="X52" i="3"/>
  <c r="W53" i="3"/>
  <c r="X53" i="3"/>
  <c r="W54" i="3"/>
  <c r="X54" i="3"/>
  <c r="W55" i="3"/>
  <c r="X55" i="3"/>
  <c r="W56" i="3"/>
  <c r="X56" i="3"/>
  <c r="W57" i="3"/>
  <c r="X57" i="3"/>
  <c r="W35" i="3"/>
  <c r="X35" i="3"/>
  <c r="W37" i="3"/>
  <c r="X37" i="3"/>
  <c r="W26" i="3"/>
  <c r="X26" i="3"/>
  <c r="W27" i="3"/>
  <c r="X27" i="3"/>
  <c r="W28" i="3"/>
  <c r="X28" i="3"/>
  <c r="W29" i="3"/>
  <c r="X29" i="3"/>
  <c r="W30" i="3"/>
  <c r="X30" i="3"/>
  <c r="W31" i="3"/>
  <c r="X31" i="3"/>
  <c r="W32" i="3"/>
  <c r="X32" i="3"/>
  <c r="W33" i="3"/>
  <c r="X33" i="3"/>
  <c r="W8" i="3"/>
  <c r="X8" i="3"/>
  <c r="W9" i="3"/>
  <c r="X9" i="3"/>
  <c r="W10" i="3"/>
  <c r="X10" i="3"/>
  <c r="W11" i="3"/>
  <c r="X11" i="3"/>
  <c r="W12" i="3"/>
  <c r="X12" i="3"/>
  <c r="W13" i="3"/>
  <c r="X13" i="3"/>
  <c r="W14" i="3"/>
  <c r="X14" i="3"/>
  <c r="W15" i="3"/>
  <c r="X15" i="3"/>
  <c r="W16" i="3"/>
  <c r="X16" i="3"/>
  <c r="W17" i="3"/>
  <c r="X17" i="3"/>
  <c r="W18" i="3"/>
  <c r="X18" i="3"/>
  <c r="W19" i="3"/>
  <c r="X19" i="3"/>
  <c r="W20" i="3"/>
  <c r="X20" i="3"/>
  <c r="W21" i="3"/>
  <c r="X21" i="3"/>
  <c r="W22" i="3"/>
  <c r="X22" i="3"/>
  <c r="W23" i="3"/>
  <c r="X23" i="3"/>
  <c r="W24" i="3"/>
  <c r="X24" i="3"/>
  <c r="W6" i="3"/>
  <c r="X6" i="3"/>
  <c r="V70" i="3"/>
  <c r="V69" i="3"/>
  <c r="V68" i="3"/>
  <c r="V67" i="3"/>
  <c r="V66" i="3"/>
  <c r="V65" i="3"/>
  <c r="V64" i="3"/>
  <c r="V63" i="3"/>
  <c r="V62" i="3"/>
  <c r="V61" i="3"/>
  <c r="V60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7" i="3"/>
  <c r="V35" i="3"/>
  <c r="V33" i="3"/>
  <c r="V32" i="3"/>
  <c r="V31" i="3"/>
  <c r="V30" i="3"/>
  <c r="V29" i="3"/>
  <c r="V28" i="3"/>
  <c r="V27" i="3"/>
  <c r="V26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6" i="3"/>
  <c r="AF73" i="3"/>
  <c r="AE73" i="3"/>
  <c r="AD73" i="3"/>
  <c r="AB73" i="3"/>
  <c r="AA73" i="3"/>
  <c r="Z73" i="3"/>
  <c r="Y73" i="3"/>
  <c r="X73" i="3"/>
  <c r="W73" i="3"/>
  <c r="V73" i="3"/>
  <c r="U73" i="3"/>
  <c r="AF71" i="3"/>
  <c r="AC71" i="3"/>
  <c r="Y71" i="3"/>
  <c r="U71" i="3"/>
  <c r="AF58" i="3"/>
  <c r="AC58" i="3"/>
  <c r="Y58" i="3"/>
  <c r="U58" i="3"/>
  <c r="AF7" i="3"/>
  <c r="AF25" i="3" s="1"/>
  <c r="AF34" i="3" s="1"/>
  <c r="AF38" i="3" s="1"/>
  <c r="AC7" i="3"/>
  <c r="AC25" i="3" s="1"/>
  <c r="AC34" i="3" s="1"/>
  <c r="AC38" i="3" s="1"/>
  <c r="Y7" i="3"/>
  <c r="Y25" i="3" s="1"/>
  <c r="Y34" i="3" s="1"/>
  <c r="Y38" i="3" s="1"/>
  <c r="U7" i="3"/>
  <c r="U25" i="3" s="1"/>
  <c r="U34" i="3" s="1"/>
  <c r="U38" i="3" s="1"/>
  <c r="L73" i="3"/>
  <c r="M73" i="3"/>
  <c r="N73" i="3"/>
  <c r="O73" i="3"/>
  <c r="J54" i="7" l="1"/>
  <c r="W7" i="3"/>
  <c r="W71" i="3"/>
  <c r="AF72" i="3"/>
  <c r="V71" i="3"/>
  <c r="AB58" i="3"/>
  <c r="AE58" i="3"/>
  <c r="X7" i="3"/>
  <c r="X25" i="3" s="1"/>
  <c r="X34" i="3" s="1"/>
  <c r="X38" i="3" s="1"/>
  <c r="V58" i="3"/>
  <c r="W58" i="3"/>
  <c r="AB71" i="3"/>
  <c r="AA7" i="3"/>
  <c r="AA25" i="3" s="1"/>
  <c r="AA34" i="3" s="1"/>
  <c r="AA38" i="3" s="1"/>
  <c r="Y72" i="3"/>
  <c r="Y76" i="3" s="1"/>
  <c r="Z74" i="3" s="1"/>
  <c r="AC72" i="3"/>
  <c r="AC76" i="3" s="1"/>
  <c r="AD74" i="3" s="1"/>
  <c r="U72" i="3"/>
  <c r="U76" i="3" s="1"/>
  <c r="V74" i="3" s="1"/>
  <c r="X71" i="3"/>
  <c r="Z71" i="3"/>
  <c r="AD71" i="3"/>
  <c r="AE71" i="3"/>
  <c r="AA71" i="3"/>
  <c r="AA58" i="3"/>
  <c r="Z58" i="3"/>
  <c r="AD58" i="3"/>
  <c r="X58" i="3"/>
  <c r="W25" i="3"/>
  <c r="W34" i="3" s="1"/>
  <c r="W38" i="3" s="1"/>
  <c r="AD7" i="3"/>
  <c r="AD25" i="3" s="1"/>
  <c r="AD34" i="3" s="1"/>
  <c r="AD38" i="3" s="1"/>
  <c r="V7" i="3"/>
  <c r="V25" i="3" s="1"/>
  <c r="V34" i="3" s="1"/>
  <c r="V38" i="3" s="1"/>
  <c r="Z7" i="3"/>
  <c r="Z25" i="3" s="1"/>
  <c r="Z34" i="3" s="1"/>
  <c r="Z38" i="3" s="1"/>
  <c r="AE7" i="3"/>
  <c r="AE25" i="3" s="1"/>
  <c r="AE34" i="3" s="1"/>
  <c r="AE38" i="3" s="1"/>
  <c r="AB7" i="3"/>
  <c r="AB25" i="3" s="1"/>
  <c r="AB34" i="3" s="1"/>
  <c r="AB38" i="3" s="1"/>
  <c r="W72" i="3" l="1"/>
  <c r="AB72" i="3"/>
  <c r="AD72" i="3"/>
  <c r="AD76" i="3" s="1"/>
  <c r="AE74" i="3" s="1"/>
  <c r="Z72" i="3"/>
  <c r="Z76" i="3" s="1"/>
  <c r="AA74" i="3" s="1"/>
  <c r="AA72" i="3"/>
  <c r="V72" i="3"/>
  <c r="V76" i="3" s="1"/>
  <c r="W74" i="3" s="1"/>
  <c r="W76" i="3" s="1"/>
  <c r="AE72" i="3"/>
  <c r="X72" i="3"/>
  <c r="AA76" i="3" l="1"/>
  <c r="AB74" i="3" s="1"/>
  <c r="AB76" i="3" s="1"/>
  <c r="AE76" i="3"/>
  <c r="AF74" i="3" s="1"/>
  <c r="AF76" i="3" s="1"/>
  <c r="X74" i="3"/>
  <c r="X76" i="3" s="1"/>
  <c r="J73" i="3"/>
  <c r="D71" i="3" l="1"/>
  <c r="E71" i="3"/>
  <c r="F71" i="3"/>
  <c r="G71" i="3"/>
  <c r="H22" i="5" s="1"/>
  <c r="D73" i="3"/>
  <c r="E73" i="3"/>
  <c r="F73" i="3"/>
  <c r="G73" i="3"/>
  <c r="D58" i="3"/>
  <c r="E58" i="3"/>
  <c r="F58" i="3"/>
  <c r="G58" i="3"/>
  <c r="H21" i="5" s="1"/>
  <c r="D7" i="3"/>
  <c r="D25" i="3" s="1"/>
  <c r="D34" i="3" s="1"/>
  <c r="D38" i="3" s="1"/>
  <c r="D72" i="3" s="1"/>
  <c r="D76" i="3" s="1"/>
  <c r="U78" i="3" s="1"/>
  <c r="E7" i="3"/>
  <c r="E25" i="3" s="1"/>
  <c r="E34" i="3" s="1"/>
  <c r="E38" i="3" s="1"/>
  <c r="F7" i="3"/>
  <c r="F25" i="3" s="1"/>
  <c r="F34" i="3" s="1"/>
  <c r="F38" i="3" s="1"/>
  <c r="G7" i="3"/>
  <c r="G25" i="3" s="1"/>
  <c r="G34" i="3" s="1"/>
  <c r="G38" i="3" s="1"/>
  <c r="G72" i="3" l="1"/>
  <c r="G76" i="3" s="1"/>
  <c r="X78" i="3" s="1"/>
  <c r="H20" i="5"/>
  <c r="H23" i="5" s="1"/>
  <c r="F72" i="3"/>
  <c r="F76" i="3" s="1"/>
  <c r="W78" i="3" s="1"/>
  <c r="E72" i="3"/>
  <c r="E76" i="3" s="1"/>
  <c r="V78" i="3" s="1"/>
  <c r="K73" i="3"/>
  <c r="H73" i="3"/>
  <c r="I73" i="3"/>
  <c r="K71" i="3"/>
  <c r="I22" i="5" s="1"/>
  <c r="L71" i="3"/>
  <c r="M71" i="3"/>
  <c r="N71" i="3"/>
  <c r="O71" i="3"/>
  <c r="J22" i="5" s="1"/>
  <c r="H71" i="3"/>
  <c r="I71" i="3"/>
  <c r="K58" i="3"/>
  <c r="I21" i="5" s="1"/>
  <c r="L58" i="3"/>
  <c r="M58" i="3"/>
  <c r="N58" i="3"/>
  <c r="O58" i="3"/>
  <c r="J21" i="5" s="1"/>
  <c r="H58" i="3"/>
  <c r="I58" i="3"/>
  <c r="K7" i="3"/>
  <c r="K25" i="3" s="1"/>
  <c r="K34" i="3" s="1"/>
  <c r="K38" i="3" s="1"/>
  <c r="I20" i="5" s="1"/>
  <c r="L7" i="3"/>
  <c r="L25" i="3" s="1"/>
  <c r="L34" i="3" s="1"/>
  <c r="L38" i="3" s="1"/>
  <c r="M7" i="3"/>
  <c r="M25" i="3" s="1"/>
  <c r="M34" i="3" s="1"/>
  <c r="M38" i="3" s="1"/>
  <c r="N7" i="3"/>
  <c r="N25" i="3" s="1"/>
  <c r="N34" i="3" s="1"/>
  <c r="N38" i="3" s="1"/>
  <c r="O7" i="3"/>
  <c r="O25" i="3" s="1"/>
  <c r="O34" i="3" s="1"/>
  <c r="O38" i="3" s="1"/>
  <c r="J20" i="5" s="1"/>
  <c r="H7" i="3"/>
  <c r="H25" i="3" s="1"/>
  <c r="H34" i="3" s="1"/>
  <c r="H38" i="3" s="1"/>
  <c r="I7" i="3"/>
  <c r="I25" i="3" s="1"/>
  <c r="I34" i="3" s="1"/>
  <c r="I38" i="3" s="1"/>
  <c r="J71" i="3"/>
  <c r="J58" i="3"/>
  <c r="J7" i="3"/>
  <c r="J23" i="5" l="1"/>
  <c r="I23" i="5"/>
  <c r="L72" i="3"/>
  <c r="L76" i="3" s="1"/>
  <c r="AC78" i="3" s="1"/>
  <c r="I72" i="3"/>
  <c r="I76" i="3" s="1"/>
  <c r="Z78" i="3" s="1"/>
  <c r="M72" i="3"/>
  <c r="M76" i="3" s="1"/>
  <c r="AD78" i="3" s="1"/>
  <c r="O72" i="3"/>
  <c r="O76" i="3" s="1"/>
  <c r="R74" i="3" s="1"/>
  <c r="R76" i="3" s="1"/>
  <c r="N72" i="3"/>
  <c r="N76" i="3" s="1"/>
  <c r="AE78" i="3" s="1"/>
  <c r="K72" i="3"/>
  <c r="K76" i="3" s="1"/>
  <c r="AB78" i="3" s="1"/>
  <c r="H72" i="3"/>
  <c r="H76" i="3" s="1"/>
  <c r="Y78" i="3" s="1"/>
  <c r="J25" i="3"/>
  <c r="AF78" i="3" l="1"/>
  <c r="P74" i="3"/>
  <c r="Q74" i="3"/>
  <c r="Q76" i="3" s="1"/>
  <c r="J34" i="3"/>
  <c r="V92" i="2"/>
  <c r="U92" i="2"/>
  <c r="V91" i="2"/>
  <c r="U91" i="2"/>
  <c r="V90" i="2"/>
  <c r="U90" i="2"/>
  <c r="V89" i="2"/>
  <c r="U89" i="2"/>
  <c r="V88" i="2"/>
  <c r="U88" i="2"/>
  <c r="V87" i="2"/>
  <c r="U87" i="2"/>
  <c r="V85" i="2"/>
  <c r="U85" i="2"/>
  <c r="V84" i="2"/>
  <c r="U84" i="2"/>
  <c r="V83" i="2"/>
  <c r="U83" i="2"/>
  <c r="V82" i="2"/>
  <c r="U82" i="2"/>
  <c r="V81" i="2"/>
  <c r="U81" i="2"/>
  <c r="V79" i="2"/>
  <c r="U79" i="2"/>
  <c r="V78" i="2"/>
  <c r="U78" i="2"/>
  <c r="V75" i="2"/>
  <c r="U75" i="2"/>
  <c r="V74" i="2"/>
  <c r="U74" i="2"/>
  <c r="V73" i="2"/>
  <c r="U73" i="2"/>
  <c r="V72" i="2"/>
  <c r="U72" i="2"/>
  <c r="V69" i="2"/>
  <c r="U69" i="2"/>
  <c r="V68" i="2"/>
  <c r="U68" i="2"/>
  <c r="V67" i="2"/>
  <c r="U67" i="2"/>
  <c r="V65" i="2"/>
  <c r="U65" i="2"/>
  <c r="V64" i="2"/>
  <c r="U64" i="2"/>
  <c r="V60" i="2"/>
  <c r="I29" i="5" s="1"/>
  <c r="U60" i="2"/>
  <c r="H29" i="5" s="1"/>
  <c r="V59" i="2"/>
  <c r="U59" i="2"/>
  <c r="V58" i="2"/>
  <c r="U58" i="2"/>
  <c r="V57" i="2"/>
  <c r="U57" i="2"/>
  <c r="V55" i="2"/>
  <c r="U55" i="2"/>
  <c r="V54" i="2"/>
  <c r="U54" i="2"/>
  <c r="V53" i="2"/>
  <c r="U53" i="2"/>
  <c r="V52" i="2"/>
  <c r="U52" i="2"/>
  <c r="V49" i="2"/>
  <c r="I30" i="5" s="1"/>
  <c r="U49" i="2"/>
  <c r="H30" i="5" s="1"/>
  <c r="V45" i="2"/>
  <c r="U45" i="2"/>
  <c r="V44" i="2"/>
  <c r="U44" i="2"/>
  <c r="V43" i="2"/>
  <c r="U43" i="2"/>
  <c r="V42" i="2"/>
  <c r="U42" i="2"/>
  <c r="V41" i="2"/>
  <c r="U41" i="2"/>
  <c r="V40" i="2"/>
  <c r="U40" i="2"/>
  <c r="V38" i="2"/>
  <c r="U38" i="2"/>
  <c r="V37" i="2"/>
  <c r="U37" i="2"/>
  <c r="V35" i="2"/>
  <c r="U35" i="2"/>
  <c r="V34" i="2"/>
  <c r="U34" i="2"/>
  <c r="V32" i="2"/>
  <c r="U32" i="2"/>
  <c r="V31" i="2"/>
  <c r="U31" i="2"/>
  <c r="V30" i="2"/>
  <c r="U30" i="2"/>
  <c r="V29" i="2"/>
  <c r="U29" i="2"/>
  <c r="V27" i="2"/>
  <c r="U27" i="2"/>
  <c r="V26" i="2"/>
  <c r="U26" i="2"/>
  <c r="V24" i="2"/>
  <c r="U24" i="2"/>
  <c r="V23" i="2"/>
  <c r="U23" i="2"/>
  <c r="V22" i="2"/>
  <c r="U22" i="2"/>
  <c r="V21" i="2"/>
  <c r="U21" i="2"/>
  <c r="V19" i="2"/>
  <c r="U19" i="2"/>
  <c r="V18" i="2"/>
  <c r="U18" i="2"/>
  <c r="V16" i="2"/>
  <c r="U16" i="2"/>
  <c r="V15" i="2"/>
  <c r="U15" i="2"/>
  <c r="V13" i="2"/>
  <c r="U13" i="2"/>
  <c r="V12" i="2"/>
  <c r="U12" i="2"/>
  <c r="V11" i="2"/>
  <c r="U11" i="2"/>
  <c r="V10" i="2"/>
  <c r="U10" i="2"/>
  <c r="V9" i="2"/>
  <c r="U9" i="2"/>
  <c r="V8" i="2"/>
  <c r="U8" i="2"/>
  <c r="V7" i="2"/>
  <c r="U7" i="2"/>
  <c r="AG74" i="3" l="1"/>
  <c r="AG76" i="3" s="1"/>
  <c r="P76" i="3"/>
  <c r="J38" i="3"/>
  <c r="J56" i="2"/>
  <c r="AH74" i="3" l="1"/>
  <c r="AH76" i="3" s="1"/>
  <c r="AI74" i="3" s="1"/>
  <c r="AI76" i="3" s="1"/>
  <c r="AG78" i="3"/>
  <c r="J72" i="3"/>
  <c r="D14" i="2"/>
  <c r="E14" i="2"/>
  <c r="F14" i="2"/>
  <c r="H14" i="2"/>
  <c r="I14" i="2"/>
  <c r="J14" i="2"/>
  <c r="K14" i="2"/>
  <c r="V14" i="2" s="1"/>
  <c r="L14" i="2"/>
  <c r="M14" i="2"/>
  <c r="N14" i="2"/>
  <c r="H86" i="2"/>
  <c r="I86" i="2"/>
  <c r="J86" i="2"/>
  <c r="K86" i="2"/>
  <c r="V86" i="2" s="1"/>
  <c r="L86" i="2"/>
  <c r="M86" i="2"/>
  <c r="D86" i="2"/>
  <c r="E86" i="2"/>
  <c r="F86" i="2"/>
  <c r="H80" i="2"/>
  <c r="I80" i="2"/>
  <c r="J80" i="2"/>
  <c r="K80" i="2"/>
  <c r="V80" i="2" s="1"/>
  <c r="L80" i="2"/>
  <c r="M80" i="2"/>
  <c r="N80" i="2"/>
  <c r="D80" i="2"/>
  <c r="E80" i="2"/>
  <c r="F80" i="2"/>
  <c r="G80" i="2"/>
  <c r="U80" i="2" s="1"/>
  <c r="H77" i="2"/>
  <c r="I77" i="2"/>
  <c r="J77" i="2"/>
  <c r="K77" i="2"/>
  <c r="V77" i="2" s="1"/>
  <c r="L77" i="2"/>
  <c r="M77" i="2"/>
  <c r="D77" i="2"/>
  <c r="E77" i="2"/>
  <c r="F77" i="2"/>
  <c r="G77" i="2"/>
  <c r="H66" i="2"/>
  <c r="H62" i="2" s="1"/>
  <c r="I66" i="2"/>
  <c r="I62" i="2" s="1"/>
  <c r="J66" i="2"/>
  <c r="J62" i="2" s="1"/>
  <c r="K66" i="2"/>
  <c r="L66" i="2"/>
  <c r="L62" i="2" s="1"/>
  <c r="M66" i="2"/>
  <c r="M62" i="2" s="1"/>
  <c r="D66" i="2"/>
  <c r="E66" i="2"/>
  <c r="E62" i="2" s="1"/>
  <c r="F66" i="2"/>
  <c r="F62" i="2" s="1"/>
  <c r="V63" i="2"/>
  <c r="D63" i="2"/>
  <c r="D62" i="2" s="1"/>
  <c r="H56" i="2"/>
  <c r="H48" i="2" s="1"/>
  <c r="H47" i="2" s="1"/>
  <c r="I56" i="2"/>
  <c r="I48" i="2" s="1"/>
  <c r="I47" i="2" s="1"/>
  <c r="J48" i="2"/>
  <c r="J47" i="2" s="1"/>
  <c r="K56" i="2"/>
  <c r="V56" i="2" s="1"/>
  <c r="L56" i="2"/>
  <c r="L48" i="2" s="1"/>
  <c r="L47" i="2" s="1"/>
  <c r="M56" i="2"/>
  <c r="M48" i="2" s="1"/>
  <c r="M47" i="2" s="1"/>
  <c r="N56" i="2"/>
  <c r="D56" i="2"/>
  <c r="D48" i="2" s="1"/>
  <c r="D47" i="2" s="1"/>
  <c r="E56" i="2"/>
  <c r="E48" i="2" s="1"/>
  <c r="E47" i="2" s="1"/>
  <c r="F56" i="2"/>
  <c r="F48" i="2" s="1"/>
  <c r="F47" i="2" s="1"/>
  <c r="H39" i="2"/>
  <c r="I39" i="2"/>
  <c r="J39" i="2"/>
  <c r="K39" i="2"/>
  <c r="V39" i="2" s="1"/>
  <c r="L39" i="2"/>
  <c r="M39" i="2"/>
  <c r="D39" i="2"/>
  <c r="E39" i="2"/>
  <c r="F39" i="2"/>
  <c r="D36" i="2"/>
  <c r="E36" i="2"/>
  <c r="F36" i="2"/>
  <c r="H36" i="2"/>
  <c r="I36" i="2"/>
  <c r="J36" i="2"/>
  <c r="K36" i="2"/>
  <c r="V36" i="2" s="1"/>
  <c r="L36" i="2"/>
  <c r="M36" i="2"/>
  <c r="G36" i="2"/>
  <c r="U36" i="2" s="1"/>
  <c r="D33" i="2"/>
  <c r="E33" i="2"/>
  <c r="F33" i="2"/>
  <c r="H33" i="2"/>
  <c r="I33" i="2"/>
  <c r="J33" i="2"/>
  <c r="K33" i="2"/>
  <c r="V33" i="2" s="1"/>
  <c r="L33" i="2"/>
  <c r="M33" i="2"/>
  <c r="N33" i="2"/>
  <c r="G33" i="2"/>
  <c r="U33" i="2" s="1"/>
  <c r="H28" i="2"/>
  <c r="I28" i="2"/>
  <c r="J28" i="2"/>
  <c r="K28" i="2"/>
  <c r="V28" i="2" s="1"/>
  <c r="L28" i="2"/>
  <c r="M28" i="2"/>
  <c r="N28" i="2"/>
  <c r="D28" i="2"/>
  <c r="E28" i="2"/>
  <c r="F28" i="2"/>
  <c r="G28" i="2"/>
  <c r="U28" i="2" s="1"/>
  <c r="H20" i="2"/>
  <c r="I20" i="2"/>
  <c r="J20" i="2"/>
  <c r="K20" i="2"/>
  <c r="V20" i="2" s="1"/>
  <c r="L20" i="2"/>
  <c r="M20" i="2"/>
  <c r="D20" i="2"/>
  <c r="E20" i="2"/>
  <c r="F20" i="2"/>
  <c r="G20" i="2"/>
  <c r="U20" i="2" s="1"/>
  <c r="H17" i="2"/>
  <c r="I17" i="2"/>
  <c r="J17" i="2"/>
  <c r="L17" i="2"/>
  <c r="M17" i="2"/>
  <c r="D17" i="2"/>
  <c r="E17" i="2"/>
  <c r="F17" i="2"/>
  <c r="G86" i="2"/>
  <c r="U86" i="2" s="1"/>
  <c r="G56" i="2"/>
  <c r="U56" i="2" s="1"/>
  <c r="G39" i="2"/>
  <c r="U39" i="2" s="1"/>
  <c r="J76" i="3" l="1"/>
  <c r="V66" i="2"/>
  <c r="K62" i="2"/>
  <c r="V62" i="2" s="1"/>
  <c r="I31" i="5" s="1"/>
  <c r="K48" i="2"/>
  <c r="V48" i="2" s="1"/>
  <c r="D76" i="2"/>
  <c r="F76" i="2"/>
  <c r="F61" i="2" s="1"/>
  <c r="F93" i="2" s="1"/>
  <c r="U77" i="2"/>
  <c r="G76" i="2"/>
  <c r="U76" i="2" s="1"/>
  <c r="H32" i="5" s="1"/>
  <c r="H6" i="2"/>
  <c r="J25" i="2"/>
  <c r="H76" i="2"/>
  <c r="E6" i="2"/>
  <c r="J76" i="2"/>
  <c r="M6" i="2"/>
  <c r="F6" i="2"/>
  <c r="J6" i="2"/>
  <c r="D6" i="2"/>
  <c r="D25" i="2"/>
  <c r="F25" i="2"/>
  <c r="L6" i="2"/>
  <c r="N48" i="2"/>
  <c r="N47" i="2" s="1"/>
  <c r="M76" i="2"/>
  <c r="L76" i="2"/>
  <c r="L25" i="2"/>
  <c r="I76" i="2"/>
  <c r="E76" i="2"/>
  <c r="K76" i="2"/>
  <c r="V76" i="2" s="1"/>
  <c r="I32" i="5" s="1"/>
  <c r="G25" i="2"/>
  <c r="U25" i="2" s="1"/>
  <c r="H27" i="5" s="1"/>
  <c r="E25" i="2"/>
  <c r="I25" i="2"/>
  <c r="M25" i="2"/>
  <c r="H25" i="2"/>
  <c r="I6" i="2"/>
  <c r="G48" i="2"/>
  <c r="G66" i="2"/>
  <c r="G14" i="2"/>
  <c r="U14" i="2" s="1"/>
  <c r="K25" i="2"/>
  <c r="V25" i="2" s="1"/>
  <c r="I27" i="5" s="1"/>
  <c r="AA78" i="3" l="1"/>
  <c r="U66" i="2"/>
  <c r="G62" i="2"/>
  <c r="K47" i="2"/>
  <c r="V47" i="2" s="1"/>
  <c r="I28" i="5" s="1"/>
  <c r="L61" i="2"/>
  <c r="L93" i="2" s="1"/>
  <c r="D61" i="2"/>
  <c r="D93" i="2" s="1"/>
  <c r="H61" i="2"/>
  <c r="H93" i="2" s="1"/>
  <c r="G47" i="2"/>
  <c r="U47" i="2" s="1"/>
  <c r="H28" i="5" s="1"/>
  <c r="U48" i="2"/>
  <c r="E46" i="2"/>
  <c r="H46" i="2"/>
  <c r="E61" i="2"/>
  <c r="F46" i="2"/>
  <c r="F95" i="2" s="1"/>
  <c r="J61" i="2"/>
  <c r="J46" i="2"/>
  <c r="M46" i="2"/>
  <c r="I61" i="2"/>
  <c r="I93" i="2" s="1"/>
  <c r="D46" i="2"/>
  <c r="I46" i="2"/>
  <c r="M61" i="2"/>
  <c r="M93" i="2" s="1"/>
  <c r="M95" i="2" s="1"/>
  <c r="L46" i="2"/>
  <c r="K61" i="2"/>
  <c r="V61" i="2" s="1"/>
  <c r="H58" i="1"/>
  <c r="H44" i="1"/>
  <c r="H16" i="1"/>
  <c r="I58" i="1"/>
  <c r="J58" i="1"/>
  <c r="K58" i="1"/>
  <c r="H55" i="1"/>
  <c r="I55" i="1"/>
  <c r="J55" i="1"/>
  <c r="K55" i="1"/>
  <c r="I44" i="1"/>
  <c r="J44" i="1"/>
  <c r="K44" i="1"/>
  <c r="I22" i="1"/>
  <c r="J22" i="1"/>
  <c r="K22" i="1"/>
  <c r="I16" i="1"/>
  <c r="J16" i="1"/>
  <c r="K16" i="1"/>
  <c r="H9" i="1"/>
  <c r="I9" i="1"/>
  <c r="J9" i="1"/>
  <c r="K9" i="1"/>
  <c r="H6" i="1"/>
  <c r="I6" i="1"/>
  <c r="I12" i="1" s="1"/>
  <c r="I15" i="1" s="1"/>
  <c r="J6" i="1"/>
  <c r="K6" i="1"/>
  <c r="K12" i="1" s="1"/>
  <c r="K15" i="1" s="1"/>
  <c r="M44" i="1"/>
  <c r="N44" i="1"/>
  <c r="O44" i="1"/>
  <c r="P44" i="1"/>
  <c r="Q44" i="1"/>
  <c r="R44" i="1"/>
  <c r="L44" i="1"/>
  <c r="O58" i="1"/>
  <c r="O55" i="1"/>
  <c r="O16" i="1"/>
  <c r="O22" i="1"/>
  <c r="O9" i="1"/>
  <c r="O6" i="1"/>
  <c r="R58" i="1"/>
  <c r="R55" i="1"/>
  <c r="R22" i="1"/>
  <c r="M58" i="1"/>
  <c r="N58" i="1"/>
  <c r="M55" i="1"/>
  <c r="N55" i="1"/>
  <c r="N22" i="1"/>
  <c r="I95" i="2" l="1"/>
  <c r="L95" i="2"/>
  <c r="H95" i="2"/>
  <c r="D95" i="2"/>
  <c r="E93" i="2"/>
  <c r="E95" i="2" s="1"/>
  <c r="H12" i="1"/>
  <c r="H15" i="1" s="1"/>
  <c r="H21" i="1" s="1"/>
  <c r="H35" i="1" s="1"/>
  <c r="H37" i="1" s="1"/>
  <c r="H38" i="1" s="1"/>
  <c r="J93" i="2"/>
  <c r="J95" i="2" s="1"/>
  <c r="O12" i="1"/>
  <c r="O15" i="1" s="1"/>
  <c r="O21" i="1" s="1"/>
  <c r="K93" i="2"/>
  <c r="K21" i="1"/>
  <c r="J12" i="1"/>
  <c r="J15" i="1" s="1"/>
  <c r="J21" i="1" s="1"/>
  <c r="J35" i="1" s="1"/>
  <c r="J37" i="1" s="1"/>
  <c r="J38" i="1" s="1"/>
  <c r="I21" i="1"/>
  <c r="N16" i="1"/>
  <c r="N9" i="1"/>
  <c r="N6" i="1"/>
  <c r="P58" i="1"/>
  <c r="L58" i="1"/>
  <c r="P55" i="1"/>
  <c r="L55" i="1"/>
  <c r="P22" i="1"/>
  <c r="L22" i="1"/>
  <c r="P16" i="1"/>
  <c r="L16" i="1"/>
  <c r="P9" i="1"/>
  <c r="L9" i="1"/>
  <c r="P6" i="1"/>
  <c r="L6" i="1"/>
  <c r="Q58" i="1"/>
  <c r="Q55" i="1"/>
  <c r="M22" i="1"/>
  <c r="Q22" i="1"/>
  <c r="M16" i="1"/>
  <c r="Q16" i="1"/>
  <c r="M9" i="1"/>
  <c r="R9" i="1"/>
  <c r="Q9" i="1"/>
  <c r="Q6" i="1"/>
  <c r="M6" i="1"/>
  <c r="R6" i="1"/>
  <c r="R12" i="1" s="1"/>
  <c r="R15" i="1" s="1"/>
  <c r="I35" i="1" l="1"/>
  <c r="I37" i="1" s="1"/>
  <c r="I38" i="1" s="1"/>
  <c r="K35" i="1"/>
  <c r="K37" i="1" s="1"/>
  <c r="K38" i="1" s="1"/>
  <c r="O26" i="1" a="1"/>
  <c r="O26" i="1" s="1"/>
  <c r="O29" i="1" s="1"/>
  <c r="O33" i="1" s="1"/>
  <c r="O54" i="1" s="1"/>
  <c r="O35" i="1"/>
  <c r="O37" i="1" s="1"/>
  <c r="O38" i="1" s="1"/>
  <c r="V93" i="2"/>
  <c r="N12" i="1"/>
  <c r="N15" i="1" s="1"/>
  <c r="N21" i="1" s="1"/>
  <c r="N35" i="1" s="1"/>
  <c r="N37" i="1" s="1"/>
  <c r="N38" i="1" s="1"/>
  <c r="L12" i="1"/>
  <c r="I26" i="1" a="1"/>
  <c r="I26" i="1" s="1"/>
  <c r="K26" i="1" a="1"/>
  <c r="K26" i="1" s="1"/>
  <c r="K29" i="1" s="1"/>
  <c r="K33" i="1" s="1"/>
  <c r="K54" i="1" s="1"/>
  <c r="J26" i="1" a="1"/>
  <c r="J26" i="1" s="1"/>
  <c r="Q12" i="1"/>
  <c r="Q15" i="1" s="1"/>
  <c r="Q21" i="1" s="1"/>
  <c r="Q35" i="1" s="1"/>
  <c r="Q37" i="1" s="1"/>
  <c r="Q38" i="1" s="1"/>
  <c r="P12" i="1"/>
  <c r="P15" i="1" s="1"/>
  <c r="P21" i="1" s="1"/>
  <c r="P35" i="1" s="1"/>
  <c r="P37" i="1" s="1"/>
  <c r="P38" i="1" s="1"/>
  <c r="M12" i="1"/>
  <c r="J29" i="1" l="1"/>
  <c r="I29" i="1"/>
  <c r="Q26" i="1" a="1"/>
  <c r="Q26" i="1" s="1"/>
  <c r="N26" i="1" a="1"/>
  <c r="N26" i="1" s="1"/>
  <c r="L15" i="1"/>
  <c r="M15" i="1"/>
  <c r="P26" i="1" a="1"/>
  <c r="P26" i="1" s="1"/>
  <c r="J33" i="1" l="1"/>
  <c r="I33" i="1"/>
  <c r="Q29" i="1"/>
  <c r="N29" i="1"/>
  <c r="L21" i="1"/>
  <c r="L35" i="1" s="1"/>
  <c r="L37" i="1" s="1"/>
  <c r="L38" i="1" s="1"/>
  <c r="M21" i="1"/>
  <c r="M35" i="1" s="1"/>
  <c r="M37" i="1" s="1"/>
  <c r="M38" i="1" s="1"/>
  <c r="P29" i="1"/>
  <c r="G17" i="2"/>
  <c r="K17" i="2"/>
  <c r="V17" i="2" s="1"/>
  <c r="N17" i="2"/>
  <c r="N20" i="2"/>
  <c r="N36" i="2"/>
  <c r="N39" i="2"/>
  <c r="N66" i="2"/>
  <c r="N62" i="2" s="1"/>
  <c r="N77" i="2"/>
  <c r="N86" i="2"/>
  <c r="J54" i="1" l="1"/>
  <c r="I54" i="1"/>
  <c r="Q33" i="1"/>
  <c r="N33" i="1"/>
  <c r="L26" i="1" a="1"/>
  <c r="L26" i="1" s="1"/>
  <c r="M26" i="1" a="1"/>
  <c r="M26" i="1" s="1"/>
  <c r="P33" i="1"/>
  <c r="N76" i="2"/>
  <c r="N25" i="2"/>
  <c r="U63" i="2"/>
  <c r="K6" i="2"/>
  <c r="V6" i="2" s="1"/>
  <c r="I26" i="5" s="1"/>
  <c r="I25" i="5" s="1"/>
  <c r="G6" i="2"/>
  <c r="U6" i="2" s="1"/>
  <c r="H26" i="5" s="1"/>
  <c r="H25" i="5" s="1"/>
  <c r="U17" i="2"/>
  <c r="N6" i="2"/>
  <c r="Q54" i="1" l="1"/>
  <c r="L29" i="1"/>
  <c r="N54" i="1"/>
  <c r="M29" i="1"/>
  <c r="P54" i="1"/>
  <c r="N61" i="2"/>
  <c r="N93" i="2" s="1"/>
  <c r="N46" i="2"/>
  <c r="K46" i="2"/>
  <c r="K95" i="2" s="1"/>
  <c r="G61" i="2"/>
  <c r="U62" i="2"/>
  <c r="H31" i="5" s="1"/>
  <c r="G46" i="2"/>
  <c r="U46" i="2" s="1"/>
  <c r="N95" i="2" l="1"/>
  <c r="V46" i="2"/>
  <c r="V95" i="2" s="1"/>
  <c r="L33" i="1"/>
  <c r="M33" i="1"/>
  <c r="G93" i="2"/>
  <c r="G95" i="2" s="1"/>
  <c r="U61" i="2"/>
  <c r="R16" i="1"/>
  <c r="U93" i="2" l="1"/>
  <c r="U95" i="2" s="1"/>
  <c r="L54" i="1"/>
  <c r="M54" i="1"/>
  <c r="R21" i="1"/>
  <c r="R26" i="1" s="1" a="1"/>
  <c r="R26" i="1" s="1"/>
  <c r="R35" i="1" l="1"/>
  <c r="R37" i="1" s="1"/>
  <c r="R38" i="1" s="1"/>
  <c r="R29" i="1"/>
  <c r="R33" i="1" l="1"/>
  <c r="R54" i="1" l="1"/>
  <c r="H22" i="1"/>
  <c r="H26" i="1" l="1" a="1"/>
  <c r="H26" i="1" s="1"/>
  <c r="H29" i="1" l="1"/>
  <c r="H33" i="1" s="1"/>
  <c r="H54" i="1" l="1"/>
  <c r="J34" i="5" l="1"/>
  <c r="I34" i="5"/>
  <c r="H34" i="5"/>
  <c r="X9" i="2"/>
  <c r="S6" i="2"/>
  <c r="X6" i="2" s="1"/>
  <c r="S46" i="2" l="1"/>
  <c r="X46" i="2" s="1"/>
  <c r="K26" i="5"/>
  <c r="K25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<sst xmlns="http://schemas.openxmlformats.org/spreadsheetml/2006/main" count="397" uniqueCount="260">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</sst>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5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76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0" xfId="0" applyNumberFormat="1" applyFont="1" applyFill="1" applyAlignment="1">
      <alignment horizontal="left" vertical="center"/>
    </xf>
    <xf numFmtId="164" fontId="3" fillId="0" borderId="0" xfId="0" applyNumberFormat="1" applyFont="1" applyFill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Fill="1" applyAlignment="1">
      <alignment vertical="center"/>
    </xf>
    <xf numFmtId="0" fontId="3" fillId="0" borderId="3" xfId="0" applyFont="1" applyFill="1" applyBorder="1" applyAlignment="1">
      <alignment horizontal="left" vertical="center" wrapText="1"/>
    </xf>
    <xf numFmtId="0" fontId="12" fillId="0" borderId="0" xfId="2" applyFont="1" applyFill="1" applyAlignment="1">
      <alignment vertical="center"/>
    </xf>
    <xf numFmtId="3" fontId="12" fillId="0" borderId="0" xfId="2" applyNumberFormat="1" applyFont="1" applyFill="1" applyAlignment="1">
      <alignment vertical="center"/>
    </xf>
    <xf numFmtId="164" fontId="13" fillId="0" borderId="0" xfId="2" applyNumberFormat="1" applyFont="1" applyFill="1" applyAlignment="1">
      <alignment vertical="center" wrapText="1"/>
    </xf>
    <xf numFmtId="164" fontId="13" fillId="0" borderId="0" xfId="2" applyNumberFormat="1" applyFont="1" applyFill="1" applyAlignment="1" applyProtection="1">
      <alignment vertical="center"/>
      <protection locked="0"/>
    </xf>
    <xf numFmtId="164" fontId="13" fillId="0" borderId="0" xfId="2" applyNumberFormat="1" applyFont="1" applyFill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center"/>
    </xf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vertical="center"/>
      <protection locked="0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0" xfId="0" applyNumberFormat="1" applyFont="1" applyFill="1" applyAlignment="1">
      <alignment horizontal="left" vertical="center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8" xfId="0" applyNumberFormat="1" applyFont="1" applyFill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20" fillId="0" borderId="3" xfId="1" applyNumberFormat="1" applyFont="1" applyFill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0" fontId="20" fillId="0" borderId="8" xfId="0" applyNumberFormat="1" applyFont="1" applyFill="1" applyBorder="1" applyAlignment="1" applyProtection="1">
      <alignment horizontal="center" vertical="center"/>
      <protection hidden="1"/>
    </xf>
    <xf numFmtId="164" fontId="22" fillId="0" borderId="0" xfId="0" applyNumberFormat="1" applyFont="1" applyFill="1" applyAlignment="1">
      <alignment vertical="center"/>
    </xf>
    <xf numFmtId="164" fontId="22" fillId="0" borderId="0" xfId="0" applyNumberFormat="1" applyFont="1" applyFill="1" applyAlignment="1">
      <alignment horizontal="left" vertical="center"/>
    </xf>
    <xf numFmtId="164" fontId="22" fillId="0" borderId="0" xfId="0" applyNumberFormat="1" applyFont="1" applyFill="1" applyAlignment="1">
      <alignment horizontal="left" vertical="center" wrapText="1"/>
    </xf>
    <xf numFmtId="3" fontId="22" fillId="0" borderId="0" xfId="0" applyNumberFormat="1" applyFont="1" applyFill="1" applyAlignment="1">
      <alignment horizontal="left" vertical="center"/>
    </xf>
    <xf numFmtId="0" fontId="23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164" fontId="20" fillId="0" borderId="0" xfId="2" applyNumberFormat="1" applyFont="1" applyFill="1" applyAlignment="1">
      <alignment horizontal="left" vertical="center"/>
    </xf>
    <xf numFmtId="164" fontId="24" fillId="0" borderId="0" xfId="2" applyNumberFormat="1" applyFont="1" applyFill="1" applyAlignment="1">
      <alignment vertical="center"/>
    </xf>
    <xf numFmtId="164" fontId="24" fillId="0" borderId="0" xfId="2" applyNumberFormat="1" applyFont="1" applyFill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4" fillId="0" borderId="0" xfId="0" applyNumberFormat="1" applyFont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7" fontId="1" fillId="0" borderId="0" xfId="0" applyNumberFormat="1" applyFont="1" applyFill="1" applyAlignment="1" applyProtection="1">
      <alignment vertical="center"/>
      <protection locked="0"/>
    </xf>
    <xf numFmtId="0" fontId="0" fillId="0" borderId="0" xfId="0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164" fontId="20" fillId="0" borderId="1" xfId="1" applyNumberFormat="1" applyFont="1" applyFill="1" applyBorder="1" applyAlignment="1">
      <alignment horizontal="center" vertical="center" wrapText="1"/>
    </xf>
    <xf numFmtId="164" fontId="20" fillId="0" borderId="2" xfId="1" applyNumberFormat="1" applyFont="1" applyFill="1" applyBorder="1" applyAlignment="1">
      <alignment horizontal="center" vertical="center" wrapText="1"/>
    </xf>
    <xf numFmtId="164" fontId="20" fillId="0" borderId="6" xfId="1" applyNumberFormat="1" applyFont="1" applyFill="1" applyBorder="1" applyAlignment="1">
      <alignment horizontal="center" vertical="center" wrapText="1"/>
    </xf>
    <xf numFmtId="164" fontId="20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3" xfId="1" applyNumberFormat="1" applyFont="1" applyFill="1" applyBorder="1" applyAlignment="1">
      <alignment horizontal="center" vertical="center" wrapText="1"/>
    </xf>
    <xf numFmtId="167" fontId="22" fillId="0" borderId="8" xfId="1" applyNumberFormat="1" applyFont="1" applyFill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Fill="1" applyBorder="1" applyAlignment="1" applyProtection="1">
      <alignment horizontal="center" vertical="center" wrapText="1"/>
      <protection hidden="1"/>
    </xf>
    <xf numFmtId="167" fontId="22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167" fontId="22" fillId="0" borderId="1" xfId="1" applyNumberFormat="1" applyFont="1" applyFill="1" applyBorder="1" applyAlignment="1">
      <alignment horizontal="center" vertical="center" wrapText="1"/>
    </xf>
    <xf numFmtId="167" fontId="22" fillId="0" borderId="2" xfId="1" applyNumberFormat="1" applyFont="1" applyFill="1" applyBorder="1" applyAlignment="1">
      <alignment horizontal="center" vertical="center" wrapText="1"/>
    </xf>
    <xf numFmtId="167" fontId="22" fillId="0" borderId="6" xfId="1" applyNumberFormat="1" applyFont="1" applyFill="1" applyBorder="1" applyAlignment="1">
      <alignment horizontal="center" vertical="center" wrapText="1"/>
    </xf>
    <xf numFmtId="167" fontId="22" fillId="0" borderId="7" xfId="1" applyNumberFormat="1" applyFont="1" applyFill="1" applyBorder="1" applyAlignment="1">
      <alignment horizontal="center" vertical="center" wrapText="1"/>
    </xf>
    <xf numFmtId="167" fontId="22" fillId="0" borderId="9" xfId="1" applyNumberFormat="1" applyFont="1" applyFill="1" applyBorder="1" applyAlignment="1">
      <alignment horizontal="center" vertical="center" wrapText="1"/>
    </xf>
    <xf numFmtId="167" fontId="22" fillId="0" borderId="10" xfId="1" applyNumberFormat="1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167" fontId="22" fillId="0" borderId="3" xfId="1" applyNumberFormat="1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Fill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164" fontId="20" fillId="0" borderId="14" xfId="0" applyNumberFormat="1" applyFont="1" applyFill="1" applyBorder="1" applyAlignment="1">
      <alignment horizontal="left" vertical="center"/>
    </xf>
    <xf numFmtId="0" fontId="21" fillId="0" borderId="14" xfId="0" applyFont="1" applyFill="1" applyBorder="1" applyAlignment="1">
      <alignment horizontal="left" vertical="center"/>
    </xf>
    <xf numFmtId="164" fontId="20" fillId="0" borderId="0" xfId="1" applyNumberFormat="1" applyFont="1" applyFill="1" applyBorder="1" applyAlignment="1">
      <alignment horizontal="center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136813</xdr:colOff>
      <xdr:row>0</xdr:row>
      <xdr:rowOff>0</xdr:rowOff>
    </xdr:from>
    <xdr:to>
      <xdr:col>13</xdr:col>
      <xdr:colOff>312421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851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0</xdr:row>
      <xdr:rowOff>123825</xdr:rowOff>
    </xdr:from>
    <xdr:to>
      <xdr:col>26</xdr:col>
      <xdr:colOff>181620</xdr:colOff>
      <xdr:row>5</xdr:row>
      <xdr:rowOff>86247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44850" y="123825"/>
          <a:ext cx="139129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161925</xdr:colOff>
      <xdr:row>1</xdr:row>
      <xdr:rowOff>47625</xdr:rowOff>
    </xdr:from>
    <xdr:to>
      <xdr:col>13</xdr:col>
      <xdr:colOff>154950</xdr:colOff>
      <xdr:row>6</xdr:row>
      <xdr:rowOff>10047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200025"/>
          <a:ext cx="1393200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123825</xdr:colOff>
      <xdr:row>0</xdr:row>
      <xdr:rowOff>95250</xdr:rowOff>
    </xdr:from>
    <xdr:to>
      <xdr:col>27</xdr:col>
      <xdr:colOff>59700</xdr:colOff>
      <xdr:row>5</xdr:row>
      <xdr:rowOff>137806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16450" y="9525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590550</xdr:colOff>
      <xdr:row>1</xdr:row>
      <xdr:rowOff>9525</xdr:rowOff>
    </xdr:from>
    <xdr:to>
      <xdr:col>38</xdr:col>
      <xdr:colOff>557646</xdr:colOff>
      <xdr:row>5</xdr:row>
      <xdr:rowOff>102262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13100" y="161925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7" customFormat="1" ht="15" x14ac:dyDescent="0.2">
      <c r="B7" s="75" t="s">
        <v>196</v>
      </c>
      <c r="C7" s="76"/>
    </row>
    <row r="8" spans="2:4" s="77" customFormat="1" ht="15" x14ac:dyDescent="0.2">
      <c r="B8" s="75" t="s">
        <v>197</v>
      </c>
      <c r="C8" s="76"/>
    </row>
    <row r="9" spans="2:4" s="77" customFormat="1" ht="15" x14ac:dyDescent="0.2">
      <c r="B9" s="75" t="s">
        <v>198</v>
      </c>
      <c r="C9" s="76"/>
    </row>
    <row r="10" spans="2:4" s="77" customFormat="1" ht="15" x14ac:dyDescent="0.2">
      <c r="B10" s="75" t="s">
        <v>199</v>
      </c>
      <c r="C10" s="76"/>
    </row>
    <row r="11" spans="2:4" s="77" customFormat="1" ht="15" x14ac:dyDescent="0.2">
      <c r="B11" s="75"/>
      <c r="C11" s="76"/>
    </row>
    <row r="12" spans="2:4" s="80" customFormat="1" ht="15" x14ac:dyDescent="0.2">
      <c r="B12" s="78"/>
      <c r="C12" s="79"/>
    </row>
    <row r="13" spans="2:4" s="80" customFormat="1" ht="15" x14ac:dyDescent="0.2">
      <c r="B13" s="78"/>
      <c r="C13" s="79"/>
    </row>
    <row r="14" spans="2:4" s="81" customFormat="1" ht="12" x14ac:dyDescent="0.2"/>
    <row r="15" spans="2:4" s="81" customFormat="1" ht="54" customHeight="1" x14ac:dyDescent="0.2">
      <c r="B15" s="126" t="s">
        <v>200</v>
      </c>
      <c r="C15" s="127"/>
      <c r="D15" s="127"/>
    </row>
    <row r="16" spans="2:4" s="81" customFormat="1" ht="12" x14ac:dyDescent="0.2"/>
    <row r="17" spans="2:2" s="81" customFormat="1" ht="12" x14ac:dyDescent="0.2"/>
    <row r="18" spans="2:2" s="81" customFormat="1" ht="12" x14ac:dyDescent="0.2"/>
    <row r="19" spans="2:2" s="81" customFormat="1" ht="12" x14ac:dyDescent="0.2"/>
    <row r="20" spans="2:2" s="81" customFormat="1" ht="12" x14ac:dyDescent="0.2"/>
    <row r="21" spans="2:2" s="81" customFormat="1" ht="12" x14ac:dyDescent="0.2"/>
    <row r="22" spans="2:2" x14ac:dyDescent="0.2">
      <c r="B22" s="82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R37"/>
  <sheetViews>
    <sheetView showGridLines="0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K28" sqref="K28"/>
    </sheetView>
  </sheetViews>
  <sheetFormatPr defaultColWidth="9.140625" defaultRowHeight="12" customHeight="1" x14ac:dyDescent="0.2"/>
  <cols>
    <col min="1" max="1" width="1.140625" style="87" customWidth="1"/>
    <col min="2" max="2" width="51.28515625" style="100" customWidth="1"/>
    <col min="3" max="5" width="10.7109375" style="87" hidden="1" customWidth="1"/>
    <col min="6" max="6" width="8" style="87" hidden="1" customWidth="1"/>
    <col min="7" max="7" width="0.140625" style="87" customWidth="1"/>
    <col min="8" max="11" width="9.28515625" style="87" customWidth="1"/>
    <col min="12" max="16384" width="9.140625" style="87"/>
  </cols>
  <sheetData>
    <row r="1" spans="2:12" s="84" customFormat="1" ht="12" hidden="1" customHeight="1" x14ac:dyDescent="0.2">
      <c r="B1" s="83"/>
    </row>
    <row r="2" spans="2:12" s="84" customFormat="1" ht="12" hidden="1" customHeight="1" x14ac:dyDescent="0.2">
      <c r="B2" s="83"/>
    </row>
    <row r="3" spans="2:12" s="84" customFormat="1" ht="12" hidden="1" customHeight="1" x14ac:dyDescent="0.2">
      <c r="B3" s="83"/>
    </row>
    <row r="4" spans="2:12" s="84" customFormat="1" ht="12" hidden="1" customHeight="1" x14ac:dyDescent="0.2">
      <c r="B4" s="83"/>
    </row>
    <row r="5" spans="2:12" s="84" customFormat="1" ht="12" hidden="1" customHeight="1" x14ac:dyDescent="0.2">
      <c r="B5" s="83"/>
    </row>
    <row r="6" spans="2:12" s="84" customFormat="1" ht="17.25" customHeight="1" x14ac:dyDescent="0.2">
      <c r="B6" s="83"/>
    </row>
    <row r="7" spans="2:12" s="86" customFormat="1" ht="12" customHeight="1" x14ac:dyDescent="0.2">
      <c r="B7" s="85" t="s">
        <v>201</v>
      </c>
      <c r="C7" s="85"/>
      <c r="D7" s="85"/>
      <c r="E7" s="85"/>
      <c r="F7" s="85"/>
      <c r="H7" s="85"/>
      <c r="I7" s="85"/>
      <c r="J7" s="85"/>
      <c r="K7" s="85"/>
    </row>
    <row r="8" spans="2:12" ht="12" customHeight="1" x14ac:dyDescent="0.2">
      <c r="B8" s="128" t="s">
        <v>59</v>
      </c>
      <c r="C8" s="121"/>
      <c r="D8" s="121"/>
      <c r="E8" s="121"/>
      <c r="F8" s="121"/>
      <c r="G8" s="122"/>
      <c r="H8" s="130" t="s">
        <v>117</v>
      </c>
      <c r="I8" s="131"/>
      <c r="J8" s="131"/>
      <c r="K8" s="132"/>
    </row>
    <row r="9" spans="2:12" ht="12" customHeight="1" x14ac:dyDescent="0.2">
      <c r="B9" s="129"/>
      <c r="C9" s="110" t="s">
        <v>51</v>
      </c>
      <c r="D9" s="110" t="s">
        <v>52</v>
      </c>
      <c r="E9" s="110" t="s">
        <v>53</v>
      </c>
      <c r="F9" s="110" t="s">
        <v>54</v>
      </c>
      <c r="G9" s="122"/>
      <c r="H9" s="123">
        <v>2018</v>
      </c>
      <c r="I9" s="123">
        <v>2019</v>
      </c>
      <c r="J9" s="123">
        <v>2020</v>
      </c>
      <c r="K9" s="123">
        <v>2021</v>
      </c>
    </row>
    <row r="10" spans="2:12" s="91" customFormat="1" ht="12" customHeight="1" x14ac:dyDescent="0.2">
      <c r="B10" s="88" t="s">
        <v>202</v>
      </c>
      <c r="C10" s="39"/>
      <c r="D10" s="39"/>
      <c r="E10" s="39"/>
      <c r="F10" s="39"/>
      <c r="G10" s="89"/>
      <c r="H10" s="90">
        <f>'P&amp;L(y)'!H6</f>
        <v>265505</v>
      </c>
      <c r="I10" s="90">
        <f>'P&amp;L(y)'!I6</f>
        <v>262967</v>
      </c>
      <c r="J10" s="90">
        <f>'P&amp;L(y)'!J6</f>
        <v>353424</v>
      </c>
      <c r="K10" s="90">
        <f>'P&amp;L(y)'!K6</f>
        <v>282486</v>
      </c>
    </row>
    <row r="11" spans="2:12" ht="12" customHeight="1" x14ac:dyDescent="0.2">
      <c r="B11" s="92" t="s">
        <v>8</v>
      </c>
      <c r="C11" s="39"/>
      <c r="D11" s="39"/>
      <c r="E11" s="39"/>
      <c r="F11" s="39"/>
      <c r="G11" s="93"/>
      <c r="H11" s="94">
        <f>'P&amp;L(y)'!H21</f>
        <v>25248</v>
      </c>
      <c r="I11" s="94">
        <f>'P&amp;L(y)'!I21</f>
        <v>12209.963680000001</v>
      </c>
      <c r="J11" s="94">
        <f>'P&amp;L(y)'!J21</f>
        <v>23968</v>
      </c>
      <c r="K11" s="94">
        <f>'P&amp;L(y)'!K21</f>
        <v>-10364</v>
      </c>
      <c r="L11" s="91"/>
    </row>
    <row r="12" spans="2:12" s="91" customFormat="1" ht="12" customHeight="1" x14ac:dyDescent="0.2">
      <c r="B12" s="88" t="s">
        <v>23</v>
      </c>
      <c r="C12" s="39"/>
      <c r="D12" s="39"/>
      <c r="E12" s="39"/>
      <c r="F12" s="39"/>
      <c r="G12" s="89"/>
      <c r="H12" s="90">
        <f>'P&amp;L(y)'!H37</f>
        <v>39893</v>
      </c>
      <c r="I12" s="90">
        <f>'P&amp;L(y)'!I37</f>
        <v>27977.963680000001</v>
      </c>
      <c r="J12" s="90">
        <f>'P&amp;L(y)'!J37</f>
        <v>41640</v>
      </c>
      <c r="K12" s="90">
        <f>'P&amp;L(y)'!K37</f>
        <v>8931</v>
      </c>
    </row>
    <row r="13" spans="2:12" ht="12" customHeight="1" x14ac:dyDescent="0.2">
      <c r="B13" s="92" t="s">
        <v>203</v>
      </c>
      <c r="C13" s="39"/>
      <c r="D13" s="39"/>
      <c r="E13" s="39"/>
      <c r="F13" s="39"/>
      <c r="G13" s="93"/>
      <c r="H13" s="94">
        <f>'P&amp;L(y)'!H26</f>
        <v>72283</v>
      </c>
      <c r="I13" s="94">
        <f>'P&amp;L(y)'!I26</f>
        <v>54517.963680000001</v>
      </c>
      <c r="J13" s="94">
        <f>'P&amp;L(y)'!J26</f>
        <v>56609.253849999994</v>
      </c>
      <c r="K13" s="94">
        <f>'P&amp;L(y)'!K26</f>
        <v>21592.000000000007</v>
      </c>
      <c r="L13" s="91"/>
    </row>
    <row r="14" spans="2:12" s="91" customFormat="1" ht="12" customHeight="1" x14ac:dyDescent="0.2">
      <c r="B14" s="88" t="s">
        <v>16</v>
      </c>
      <c r="C14" s="39"/>
      <c r="D14" s="39"/>
      <c r="E14" s="39"/>
      <c r="F14" s="39"/>
      <c r="G14" s="89"/>
      <c r="H14" s="90">
        <f>'P&amp;L(y)'!H33</f>
        <v>67323</v>
      </c>
      <c r="I14" s="90">
        <f>'P&amp;L(y)'!I33</f>
        <v>54071.963680000001</v>
      </c>
      <c r="J14" s="90">
        <f>'P&amp;L(y)'!J33</f>
        <v>51555.253849999994</v>
      </c>
      <c r="K14" s="90">
        <f>'P&amp;L(y)'!K33</f>
        <v>18436.000000000007</v>
      </c>
    </row>
    <row r="15" spans="2:12" ht="12" customHeight="1" x14ac:dyDescent="0.2">
      <c r="B15" s="92" t="s">
        <v>204</v>
      </c>
      <c r="C15" s="39"/>
      <c r="D15" s="39"/>
      <c r="E15" s="39"/>
      <c r="F15" s="39"/>
      <c r="G15" s="93"/>
      <c r="H15" s="94">
        <f>'P&amp;L(y)'!H56</f>
        <v>67323</v>
      </c>
      <c r="I15" s="94">
        <f>'P&amp;L(y)'!I56</f>
        <v>54072</v>
      </c>
      <c r="J15" s="94">
        <f>'P&amp;L(y)'!J56</f>
        <v>51555</v>
      </c>
      <c r="K15" s="94">
        <f>'P&amp;L(y)'!K56</f>
        <v>18436</v>
      </c>
      <c r="L15" s="91"/>
    </row>
    <row r="16" spans="2:12" ht="12" customHeight="1" x14ac:dyDescent="0.2">
      <c r="B16" s="92" t="s">
        <v>205</v>
      </c>
      <c r="C16" s="39"/>
      <c r="D16" s="39"/>
      <c r="E16" s="39"/>
      <c r="F16" s="39"/>
      <c r="G16" s="93"/>
      <c r="H16" s="94">
        <f>'P&amp;L(y)'!H57</f>
        <v>0</v>
      </c>
      <c r="I16" s="94">
        <f>'P&amp;L(y)'!I57</f>
        <v>0</v>
      </c>
      <c r="J16" s="94">
        <f>'P&amp;L(y)'!J57</f>
        <v>0</v>
      </c>
      <c r="K16" s="94">
        <f>'P&amp;L(y)'!K57</f>
        <v>0</v>
      </c>
      <c r="L16" s="91"/>
    </row>
    <row r="17" spans="2:18" ht="12" customHeight="1" x14ac:dyDescent="0.2">
      <c r="B17" s="92" t="s">
        <v>206</v>
      </c>
      <c r="C17" s="39"/>
      <c r="D17" s="39"/>
      <c r="E17" s="39"/>
      <c r="F17" s="39"/>
      <c r="G17" s="93"/>
      <c r="H17" s="94">
        <f>'P&amp;L(y)'!H64</f>
        <v>33050307.846575342</v>
      </c>
      <c r="I17" s="94">
        <f>'P&amp;L(y)'!I64</f>
        <v>32853721.175342526</v>
      </c>
      <c r="J17" s="94">
        <f>'P&amp;L(y)'!J64</f>
        <v>32804906.960000001</v>
      </c>
      <c r="K17" s="94">
        <f>'P&amp;L(y)'!K64</f>
        <v>32778619.232876711</v>
      </c>
      <c r="L17" s="91"/>
    </row>
    <row r="18" spans="2:18" s="91" customFormat="1" ht="12" customHeight="1" x14ac:dyDescent="0.2">
      <c r="B18" s="88" t="s">
        <v>207</v>
      </c>
      <c r="C18" s="39"/>
      <c r="D18" s="39"/>
      <c r="E18" s="39"/>
      <c r="F18" s="39"/>
      <c r="G18" s="89"/>
      <c r="H18" s="95">
        <f>'P&amp;L(y)'!H65</f>
        <v>2.0369855649310082</v>
      </c>
      <c r="I18" s="95">
        <f>'P&amp;L(y)'!I65</f>
        <v>1.6458409600365842</v>
      </c>
      <c r="J18" s="95">
        <f>'P&amp;L(y)'!J65</f>
        <v>1.5715636707295815</v>
      </c>
      <c r="K18" s="95">
        <f>'P&amp;L(y)'!K65</f>
        <v>0.56243979860838156</v>
      </c>
      <c r="O18" s="87"/>
      <c r="P18" s="87"/>
      <c r="Q18" s="87"/>
      <c r="R18" s="87"/>
    </row>
    <row r="19" spans="2:18" ht="12" customHeight="1" x14ac:dyDescent="0.2">
      <c r="B19" s="96"/>
      <c r="C19" s="97"/>
      <c r="D19" s="98"/>
      <c r="E19" s="98"/>
      <c r="F19" s="98"/>
      <c r="G19" s="98"/>
      <c r="H19" s="93"/>
      <c r="I19" s="98"/>
      <c r="J19" s="98"/>
      <c r="K19" s="98"/>
      <c r="L19" s="91"/>
    </row>
    <row r="20" spans="2:18" ht="12" customHeight="1" x14ac:dyDescent="0.2">
      <c r="B20" s="92" t="s">
        <v>208</v>
      </c>
      <c r="C20" s="39"/>
      <c r="D20" s="39"/>
      <c r="E20" s="39"/>
      <c r="F20" s="39"/>
      <c r="G20" s="93"/>
      <c r="H20" s="94">
        <f>CF!G38</f>
        <v>29452</v>
      </c>
      <c r="I20" s="94">
        <f>CF!K38</f>
        <v>38206</v>
      </c>
      <c r="J20" s="94">
        <f>CF!O38</f>
        <v>36315</v>
      </c>
      <c r="K20" s="94">
        <f>CF!S38</f>
        <v>-39175</v>
      </c>
      <c r="L20" s="91"/>
    </row>
    <row r="21" spans="2:18" ht="12" customHeight="1" x14ac:dyDescent="0.2">
      <c r="B21" s="92" t="s">
        <v>209</v>
      </c>
      <c r="C21" s="39"/>
      <c r="D21" s="39"/>
      <c r="E21" s="39"/>
      <c r="F21" s="39"/>
      <c r="G21" s="93"/>
      <c r="H21" s="94">
        <f>CF!G58</f>
        <v>32754</v>
      </c>
      <c r="I21" s="94">
        <f>CF!K58</f>
        <v>20862</v>
      </c>
      <c r="J21" s="94">
        <f>CF!O58</f>
        <v>13331</v>
      </c>
      <c r="K21" s="94">
        <f>CF!S58</f>
        <v>10488</v>
      </c>
      <c r="L21" s="91"/>
    </row>
    <row r="22" spans="2:18" ht="12" customHeight="1" x14ac:dyDescent="0.2">
      <c r="B22" s="92" t="s">
        <v>210</v>
      </c>
      <c r="C22" s="39"/>
      <c r="D22" s="39"/>
      <c r="E22" s="39"/>
      <c r="F22" s="39"/>
      <c r="G22" s="93"/>
      <c r="H22" s="94">
        <f>CF!G71</f>
        <v>-63801</v>
      </c>
      <c r="I22" s="94">
        <f>CF!K71</f>
        <v>-56697</v>
      </c>
      <c r="J22" s="94">
        <f>CF!O71</f>
        <v>-49360</v>
      </c>
      <c r="K22" s="94">
        <f>CF!S71</f>
        <v>26606</v>
      </c>
      <c r="L22" s="91"/>
    </row>
    <row r="23" spans="2:18" s="91" customFormat="1" ht="12" customHeight="1" x14ac:dyDescent="0.2">
      <c r="B23" s="88" t="s">
        <v>211</v>
      </c>
      <c r="C23" s="39"/>
      <c r="D23" s="39"/>
      <c r="E23" s="39"/>
      <c r="F23" s="39"/>
      <c r="G23" s="89"/>
      <c r="H23" s="90">
        <f>SUM(H20:H22)</f>
        <v>-1595</v>
      </c>
      <c r="I23" s="90">
        <f t="shared" ref="I23:K23" si="0">SUM(I20:I22)</f>
        <v>2371</v>
      </c>
      <c r="J23" s="90">
        <f t="shared" si="0"/>
        <v>286</v>
      </c>
      <c r="K23" s="90">
        <f t="shared" si="0"/>
        <v>-2081</v>
      </c>
    </row>
    <row r="24" spans="2:18" ht="12" customHeight="1" x14ac:dyDescent="0.2">
      <c r="B24" s="96"/>
      <c r="C24" s="97"/>
      <c r="D24" s="98"/>
      <c r="E24" s="98"/>
      <c r="F24" s="98"/>
      <c r="G24" s="98"/>
      <c r="H24" s="93"/>
      <c r="I24" s="98"/>
      <c r="J24" s="98"/>
      <c r="K24" s="98"/>
      <c r="L24" s="91"/>
    </row>
    <row r="25" spans="2:18" s="91" customFormat="1" ht="12" customHeight="1" x14ac:dyDescent="0.2">
      <c r="B25" s="88" t="s">
        <v>212</v>
      </c>
      <c r="C25" s="39"/>
      <c r="D25" s="39"/>
      <c r="E25" s="39"/>
      <c r="F25" s="39"/>
      <c r="G25" s="89"/>
      <c r="H25" s="90">
        <f>SUM(H26:H27)</f>
        <v>473589</v>
      </c>
      <c r="I25" s="90">
        <f t="shared" ref="I25:K25" si="1">SUM(I26:I27)</f>
        <v>494377</v>
      </c>
      <c r="J25" s="90">
        <f t="shared" si="1"/>
        <v>501221</v>
      </c>
      <c r="K25" s="90">
        <f t="shared" si="1"/>
        <v>540654</v>
      </c>
    </row>
    <row r="26" spans="2:18" ht="12" customHeight="1" x14ac:dyDescent="0.2">
      <c r="B26" s="92" t="s">
        <v>61</v>
      </c>
      <c r="C26" s="39"/>
      <c r="D26" s="39"/>
      <c r="E26" s="39"/>
      <c r="F26" s="39"/>
      <c r="G26" s="93"/>
      <c r="H26" s="94">
        <f>BS!U6</f>
        <v>369295</v>
      </c>
      <c r="I26" s="94">
        <f>BS!V6</f>
        <v>386688</v>
      </c>
      <c r="J26" s="94">
        <f>BS!W6</f>
        <v>396309</v>
      </c>
      <c r="K26" s="94">
        <f>BS!X6</f>
        <v>402920</v>
      </c>
      <c r="L26" s="91"/>
    </row>
    <row r="27" spans="2:18" ht="12" customHeight="1" x14ac:dyDescent="0.2">
      <c r="B27" s="92" t="s">
        <v>74</v>
      </c>
      <c r="C27" s="39"/>
      <c r="D27" s="39"/>
      <c r="E27" s="39"/>
      <c r="F27" s="39"/>
      <c r="G27" s="93"/>
      <c r="H27" s="94">
        <f>BS!U25</f>
        <v>104294</v>
      </c>
      <c r="I27" s="94">
        <f>BS!V25</f>
        <v>107689</v>
      </c>
      <c r="J27" s="94">
        <f>BS!W25</f>
        <v>104912</v>
      </c>
      <c r="K27" s="94">
        <f>BS!X25</f>
        <v>137734</v>
      </c>
      <c r="L27" s="91"/>
    </row>
    <row r="28" spans="2:18" s="91" customFormat="1" ht="12" customHeight="1" x14ac:dyDescent="0.2">
      <c r="B28" s="88" t="s">
        <v>213</v>
      </c>
      <c r="C28" s="39"/>
      <c r="D28" s="39"/>
      <c r="E28" s="39"/>
      <c r="F28" s="39"/>
      <c r="G28" s="89"/>
      <c r="H28" s="90">
        <f>BS!U47</f>
        <v>348476</v>
      </c>
      <c r="I28" s="90">
        <f>BS!V47</f>
        <v>355188</v>
      </c>
      <c r="J28" s="90">
        <f>BS!W47</f>
        <v>369404</v>
      </c>
      <c r="K28" s="90">
        <f>BS!X47</f>
        <v>363238</v>
      </c>
    </row>
    <row r="29" spans="2:18" ht="12" customHeight="1" x14ac:dyDescent="0.2">
      <c r="B29" s="92" t="s">
        <v>97</v>
      </c>
      <c r="C29" s="39"/>
      <c r="D29" s="39"/>
      <c r="E29" s="39"/>
      <c r="F29" s="39"/>
      <c r="G29" s="93"/>
      <c r="H29" s="94">
        <f>BS!U60</f>
        <v>0</v>
      </c>
      <c r="I29" s="94">
        <f>BS!V60</f>
        <v>0</v>
      </c>
      <c r="J29" s="94">
        <f>BS!W60</f>
        <v>0</v>
      </c>
      <c r="K29" s="94">
        <f>BS!X60</f>
        <v>0</v>
      </c>
      <c r="L29" s="91"/>
    </row>
    <row r="30" spans="2:18" ht="12" customHeight="1" x14ac:dyDescent="0.2">
      <c r="B30" s="92" t="s">
        <v>214</v>
      </c>
      <c r="C30" s="99"/>
      <c r="D30" s="99"/>
      <c r="E30" s="99"/>
      <c r="F30" s="99"/>
      <c r="G30" s="93"/>
      <c r="H30" s="94">
        <f>BS!U49</f>
        <v>3311</v>
      </c>
      <c r="I30" s="94">
        <f>BS!V49</f>
        <v>3286</v>
      </c>
      <c r="J30" s="94">
        <f>BS!W49</f>
        <v>3281</v>
      </c>
      <c r="K30" s="94">
        <f>BS!X49</f>
        <v>3278</v>
      </c>
      <c r="L30" s="91"/>
    </row>
    <row r="31" spans="2:18" s="91" customFormat="1" ht="12" customHeight="1" x14ac:dyDescent="0.2">
      <c r="B31" s="88" t="s">
        <v>99</v>
      </c>
      <c r="C31" s="39"/>
      <c r="D31" s="39"/>
      <c r="E31" s="39"/>
      <c r="F31" s="39"/>
      <c r="G31" s="89"/>
      <c r="H31" s="90">
        <f>BS!U62</f>
        <v>5330</v>
      </c>
      <c r="I31" s="90">
        <f>BS!V62</f>
        <v>11990</v>
      </c>
      <c r="J31" s="90">
        <f>BS!W62</f>
        <v>12381</v>
      </c>
      <c r="K31" s="90">
        <f>BS!X62</f>
        <v>18677</v>
      </c>
      <c r="O31" s="87"/>
      <c r="P31" s="87"/>
      <c r="Q31" s="87"/>
      <c r="R31" s="87"/>
    </row>
    <row r="32" spans="2:18" s="91" customFormat="1" ht="12" customHeight="1" x14ac:dyDescent="0.2">
      <c r="B32" s="88" t="s">
        <v>107</v>
      </c>
      <c r="C32" s="39"/>
      <c r="D32" s="39"/>
      <c r="E32" s="39"/>
      <c r="F32" s="39"/>
      <c r="G32" s="89"/>
      <c r="H32" s="90">
        <f>BS!U76</f>
        <v>119783</v>
      </c>
      <c r="I32" s="90">
        <f>BS!V76</f>
        <v>127199</v>
      </c>
      <c r="J32" s="90">
        <f>BS!W76</f>
        <v>119436</v>
      </c>
      <c r="K32" s="90">
        <f>BS!X76</f>
        <v>158739</v>
      </c>
    </row>
    <row r="33" spans="2:13" ht="12" customHeight="1" x14ac:dyDescent="0.2">
      <c r="B33" s="92" t="s">
        <v>206</v>
      </c>
      <c r="C33" s="39"/>
      <c r="D33" s="39"/>
      <c r="E33" s="39"/>
      <c r="F33" s="39"/>
      <c r="G33" s="93"/>
      <c r="H33" s="94">
        <f>'P&amp;L(y)'!H67</f>
        <v>33050307.846575342</v>
      </c>
      <c r="I33" s="94">
        <f>'P&amp;L(y)'!I67</f>
        <v>32853721.175342526</v>
      </c>
      <c r="J33" s="94">
        <f>'P&amp;L(y)'!J67</f>
        <v>32804906.960000001</v>
      </c>
      <c r="K33" s="94">
        <f>'P&amp;L(y)'!K67</f>
        <v>32778619.232876711</v>
      </c>
      <c r="L33" s="91"/>
    </row>
    <row r="34" spans="2:13" s="91" customFormat="1" ht="12" customHeight="1" x14ac:dyDescent="0.2">
      <c r="B34" s="88" t="s">
        <v>215</v>
      </c>
      <c r="C34" s="39"/>
      <c r="D34" s="39"/>
      <c r="E34" s="39"/>
      <c r="F34" s="39"/>
      <c r="G34" s="89"/>
      <c r="H34" s="95">
        <f>H28*1000/H33</f>
        <v>10.543804965983362</v>
      </c>
      <c r="I34" s="95">
        <f t="shared" ref="I34:K34" si="2">I28*1000/I33</f>
        <v>10.811195423018832</v>
      </c>
      <c r="J34" s="95">
        <f t="shared" si="2"/>
        <v>11.260632455090493</v>
      </c>
      <c r="K34" s="95">
        <f t="shared" si="2"/>
        <v>11.081552807925325</v>
      </c>
    </row>
    <row r="35" spans="2:13" ht="12" customHeight="1" x14ac:dyDescent="0.2">
      <c r="B35" s="87"/>
    </row>
    <row r="36" spans="2:13" ht="12" customHeight="1" x14ac:dyDescent="0.2">
      <c r="I36" s="101"/>
      <c r="J36" s="101"/>
      <c r="K36" s="101"/>
    </row>
    <row r="37" spans="2:13" ht="12" customHeight="1" x14ac:dyDescent="0.2">
      <c r="M37" s="87" t="s">
        <v>216</v>
      </c>
    </row>
  </sheetData>
  <mergeCells count="2">
    <mergeCell ref="B8:B9"/>
    <mergeCell ref="H8:K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N68"/>
  <sheetViews>
    <sheetView showGridLines="0" zoomScaleNormal="100" zoomScaleSheetLayoutView="100" workbookViewId="0">
      <pane xSplit="3" ySplit="4" topLeftCell="H8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T44" sqref="T44:W44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2" width="10.7109375" style="3" customWidth="1"/>
    <col min="23" max="24" width="9.140625" style="3" customWidth="1"/>
    <col min="25" max="25" width="9" style="3" customWidth="1"/>
    <col min="26" max="26" width="9.140625" style="3" customWidth="1"/>
    <col min="27" max="27" width="13" style="3" customWidth="1"/>
    <col min="28" max="28" width="17.28515625" style="3" customWidth="1"/>
    <col min="29" max="33" width="9.140625" style="3" customWidth="1"/>
    <col min="34" max="16384" width="9.140625" style="3"/>
  </cols>
  <sheetData>
    <row r="1" spans="2:23" s="1" customFormat="1" ht="12" customHeight="1" x14ac:dyDescent="0.2">
      <c r="C1" s="2"/>
    </row>
    <row r="2" spans="2:23" s="1" customFormat="1" ht="12" customHeight="1" x14ac:dyDescent="0.2">
      <c r="B2" s="102" t="s">
        <v>217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23" ht="12" customHeight="1" x14ac:dyDescent="0.2">
      <c r="B3" s="140" t="s">
        <v>59</v>
      </c>
      <c r="C3" s="141"/>
      <c r="D3" s="103"/>
      <c r="E3" s="103"/>
      <c r="F3" s="103"/>
      <c r="G3" s="103"/>
      <c r="H3" s="146" t="s">
        <v>117</v>
      </c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8"/>
      <c r="W3" s="148"/>
    </row>
    <row r="4" spans="2:23" ht="12" customHeight="1" x14ac:dyDescent="0.2">
      <c r="B4" s="142"/>
      <c r="C4" s="143"/>
      <c r="D4" s="104" t="s">
        <v>51</v>
      </c>
      <c r="E4" s="104" t="s">
        <v>52</v>
      </c>
      <c r="F4" s="104" t="s">
        <v>53</v>
      </c>
      <c r="G4" s="104" t="s">
        <v>54</v>
      </c>
      <c r="H4" s="110" t="s">
        <v>220</v>
      </c>
      <c r="I4" s="110" t="s">
        <v>221</v>
      </c>
      <c r="J4" s="110" t="s">
        <v>222</v>
      </c>
      <c r="K4" s="110" t="s">
        <v>223</v>
      </c>
      <c r="L4" s="110" t="s">
        <v>224</v>
      </c>
      <c r="M4" s="110" t="s">
        <v>225</v>
      </c>
      <c r="N4" s="110" t="s">
        <v>226</v>
      </c>
      <c r="O4" s="110" t="s">
        <v>227</v>
      </c>
      <c r="P4" s="110" t="s">
        <v>228</v>
      </c>
      <c r="Q4" s="110" t="s">
        <v>229</v>
      </c>
      <c r="R4" s="110" t="s">
        <v>230</v>
      </c>
      <c r="S4" s="110" t="s">
        <v>231</v>
      </c>
      <c r="T4" s="110" t="s">
        <v>232</v>
      </c>
      <c r="U4" s="110" t="s">
        <v>248</v>
      </c>
      <c r="V4" s="110" t="s">
        <v>251</v>
      </c>
      <c r="W4" s="110" t="s">
        <v>257</v>
      </c>
    </row>
    <row r="5" spans="2:23" ht="12" customHeight="1" x14ac:dyDescent="0.2">
      <c r="B5" s="144" t="s">
        <v>26</v>
      </c>
      <c r="C5" s="145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</row>
    <row r="6" spans="2:23" ht="12" customHeight="1" x14ac:dyDescent="0.2">
      <c r="B6" s="133" t="s">
        <v>0</v>
      </c>
      <c r="C6" s="133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" si="8">SUM(W7:W8)</f>
        <v>64069</v>
      </c>
    </row>
    <row r="7" spans="2:23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</row>
    <row r="8" spans="2:23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</row>
    <row r="9" spans="2:23" ht="12" customHeight="1" x14ac:dyDescent="0.2">
      <c r="B9" s="133" t="s">
        <v>33</v>
      </c>
      <c r="C9" s="133"/>
      <c r="D9" s="39"/>
      <c r="E9" s="39"/>
      <c r="F9" s="39"/>
      <c r="G9" s="39"/>
      <c r="H9" s="39">
        <f t="shared" ref="H9" si="9">SUM(H10:H11)</f>
        <v>-37435</v>
      </c>
      <c r="I9" s="39">
        <f t="shared" ref="I9" si="10">SUM(I10:I11)</f>
        <v>-47436</v>
      </c>
      <c r="J9" s="39">
        <f t="shared" ref="J9" si="11">SUM(J10:J11)</f>
        <v>-50699</v>
      </c>
      <c r="K9" s="39">
        <f t="shared" ref="K9" si="12">SUM(K10:K11)</f>
        <v>-53575</v>
      </c>
      <c r="L9" s="39">
        <f t="shared" ref="L9" si="13">SUM(L10:L11)</f>
        <v>-46571</v>
      </c>
      <c r="M9" s="39">
        <f t="shared" ref="M9:V9" si="14">SUM(M10:M11)</f>
        <v>-48243</v>
      </c>
      <c r="N9" s="39">
        <f t="shared" si="14"/>
        <v>-52547</v>
      </c>
      <c r="O9" s="39">
        <f t="shared" si="14"/>
        <v>-52562</v>
      </c>
      <c r="P9" s="39">
        <f t="shared" si="14"/>
        <v>-46045</v>
      </c>
      <c r="Q9" s="39">
        <f t="shared" si="14"/>
        <v>-78331</v>
      </c>
      <c r="R9" s="39">
        <f t="shared" si="14"/>
        <v>-90626</v>
      </c>
      <c r="S9" s="39">
        <f t="shared" si="14"/>
        <v>-66967</v>
      </c>
      <c r="T9" s="39">
        <f t="shared" si="14"/>
        <v>-53961</v>
      </c>
      <c r="U9" s="39">
        <f t="shared" si="14"/>
        <v>-69148</v>
      </c>
      <c r="V9" s="39">
        <f t="shared" si="14"/>
        <v>-65357</v>
      </c>
      <c r="W9" s="39">
        <f t="shared" ref="W9" si="15">SUM(W10:W11)</f>
        <v>-62299</v>
      </c>
    </row>
    <row r="10" spans="2:23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</row>
    <row r="11" spans="2:23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</row>
    <row r="12" spans="2:23" ht="12" customHeight="1" x14ac:dyDescent="0.2">
      <c r="B12" s="133" t="s">
        <v>3</v>
      </c>
      <c r="C12" s="133"/>
      <c r="D12" s="39"/>
      <c r="E12" s="39"/>
      <c r="F12" s="39"/>
      <c r="G12" s="39"/>
      <c r="H12" s="39">
        <f t="shared" ref="H12:K12" si="16">H6+H9</f>
        <v>15022</v>
      </c>
      <c r="I12" s="39">
        <f t="shared" si="16"/>
        <v>24257</v>
      </c>
      <c r="J12" s="39">
        <f t="shared" si="16"/>
        <v>18747</v>
      </c>
      <c r="K12" s="39">
        <f t="shared" si="16"/>
        <v>18334</v>
      </c>
      <c r="L12" s="39">
        <f t="shared" ref="L12" si="17">L6+L9</f>
        <v>24527</v>
      </c>
      <c r="M12" s="39">
        <f t="shared" ref="M12:V12" si="18">M6+M9</f>
        <v>16810</v>
      </c>
      <c r="N12" s="39">
        <f t="shared" si="18"/>
        <v>12631</v>
      </c>
      <c r="O12" s="39">
        <f t="shared" si="18"/>
        <v>9076</v>
      </c>
      <c r="P12" s="39">
        <f t="shared" si="18"/>
        <v>21430</v>
      </c>
      <c r="Q12" s="39">
        <f t="shared" si="18"/>
        <v>19140</v>
      </c>
      <c r="R12" s="39">
        <f t="shared" si="18"/>
        <v>17632</v>
      </c>
      <c r="S12" s="39">
        <f t="shared" si="18"/>
        <v>13253</v>
      </c>
      <c r="T12" s="39">
        <f t="shared" si="18"/>
        <v>15634</v>
      </c>
      <c r="U12" s="39">
        <f t="shared" si="18"/>
        <v>6409</v>
      </c>
      <c r="V12" s="39">
        <f t="shared" si="18"/>
        <v>7908</v>
      </c>
      <c r="W12" s="39">
        <f t="shared" ref="W12" si="19">W6+W9</f>
        <v>1770</v>
      </c>
    </row>
    <row r="13" spans="2:23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</row>
    <row r="14" spans="2:23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</row>
    <row r="15" spans="2:23" ht="12" customHeight="1" x14ac:dyDescent="0.2">
      <c r="B15" s="133" t="s">
        <v>6</v>
      </c>
      <c r="C15" s="133"/>
      <c r="D15" s="39"/>
      <c r="E15" s="39"/>
      <c r="F15" s="39"/>
      <c r="G15" s="39"/>
      <c r="H15" s="39">
        <f t="shared" ref="H15" si="20">SUM(H12:H14)</f>
        <v>3803</v>
      </c>
      <c r="I15" s="39">
        <f t="shared" ref="I15" si="21">SUM(I12:I14)</f>
        <v>11798</v>
      </c>
      <c r="J15" s="39">
        <f t="shared" ref="J15" si="22">SUM(J12:J14)</f>
        <v>7320</v>
      </c>
      <c r="K15" s="39">
        <f t="shared" ref="K15" si="23">SUM(K12:K14)</f>
        <v>4339</v>
      </c>
      <c r="L15" s="39">
        <f t="shared" ref="L15" si="24">SUM(L12:L14)</f>
        <v>12348</v>
      </c>
      <c r="M15" s="39">
        <f t="shared" ref="M15:R15" si="25">SUM(M12:M14)</f>
        <v>2755</v>
      </c>
      <c r="N15" s="39">
        <f t="shared" si="25"/>
        <v>821</v>
      </c>
      <c r="O15" s="39">
        <f t="shared" si="25"/>
        <v>-3676</v>
      </c>
      <c r="P15" s="39">
        <f t="shared" si="25"/>
        <v>9113</v>
      </c>
      <c r="Q15" s="39">
        <f t="shared" si="25"/>
        <v>6687</v>
      </c>
      <c r="R15" s="39">
        <f t="shared" si="25"/>
        <v>6362</v>
      </c>
      <c r="S15" s="39">
        <f t="shared" ref="S15:T15" si="26">SUM(S12:S14)</f>
        <v>1076</v>
      </c>
      <c r="T15" s="39">
        <f t="shared" si="26"/>
        <v>3781</v>
      </c>
      <c r="U15" s="39">
        <f t="shared" ref="U15:V15" si="27">SUM(U12:U14)</f>
        <v>-4849</v>
      </c>
      <c r="V15" s="39">
        <f t="shared" si="27"/>
        <v>-2466</v>
      </c>
      <c r="W15" s="39">
        <f t="shared" ref="W15" si="28">SUM(W12:W14)</f>
        <v>-10704</v>
      </c>
    </row>
    <row r="16" spans="2:23" ht="12" customHeight="1" x14ac:dyDescent="0.2">
      <c r="B16" s="133" t="s">
        <v>34</v>
      </c>
      <c r="C16" s="133"/>
      <c r="D16" s="39"/>
      <c r="E16" s="39"/>
      <c r="F16" s="39"/>
      <c r="G16" s="39"/>
      <c r="H16" s="39">
        <f t="shared" ref="H16" si="29">SUM(H17:H18)</f>
        <v>-335</v>
      </c>
      <c r="I16" s="39">
        <f t="shared" ref="I16" si="30">SUM(I17:I18)</f>
        <v>-534</v>
      </c>
      <c r="J16" s="39">
        <f t="shared" ref="J16" si="31">SUM(J17:J18)</f>
        <v>-996.6183400000001</v>
      </c>
      <c r="K16" s="39">
        <f t="shared" ref="K16" si="32">SUM(K17:K18)</f>
        <v>-146.38165999999956</v>
      </c>
      <c r="L16" s="39">
        <f t="shared" ref="L16" si="33">SUM(L17:L18)</f>
        <v>-412.03632000000005</v>
      </c>
      <c r="M16" s="39">
        <f t="shared" ref="M16:R16" si="34">SUM(M17:M18)</f>
        <v>-187</v>
      </c>
      <c r="N16" s="39">
        <f t="shared" si="34"/>
        <v>-526.99999999999898</v>
      </c>
      <c r="O16" s="39">
        <f t="shared" si="34"/>
        <v>1087.9999999999991</v>
      </c>
      <c r="P16" s="39">
        <f t="shared" si="34"/>
        <v>-66</v>
      </c>
      <c r="Q16" s="39">
        <f t="shared" si="34"/>
        <v>-871</v>
      </c>
      <c r="R16" s="39">
        <f t="shared" si="34"/>
        <v>473.91235</v>
      </c>
      <c r="S16" s="39">
        <f t="shared" ref="S16:T16" si="35">SUM(S17:S18)</f>
        <v>1193.0876499999999</v>
      </c>
      <c r="T16" s="39">
        <f t="shared" si="35"/>
        <v>1082.7496799999999</v>
      </c>
      <c r="U16" s="39">
        <f t="shared" ref="U16:V16" si="36">SUM(U17:U18)</f>
        <v>451.2503200000001</v>
      </c>
      <c r="V16" s="39">
        <f t="shared" si="36"/>
        <v>695</v>
      </c>
      <c r="W16" s="39">
        <f t="shared" ref="W16" si="37">SUM(W17:W18)</f>
        <v>1645.0000000000011</v>
      </c>
    </row>
    <row r="17" spans="2:40" ht="12" customHeight="1" x14ac:dyDescent="0.2">
      <c r="B17" s="16"/>
      <c r="C17" s="17" t="s">
        <v>35</v>
      </c>
      <c r="D17" s="6"/>
      <c r="E17" s="6"/>
      <c r="F17" s="6"/>
      <c r="G17" s="6"/>
      <c r="H17" s="6">
        <v>188</v>
      </c>
      <c r="I17" s="9">
        <v>215</v>
      </c>
      <c r="J17" s="9">
        <v>183.26707999999996</v>
      </c>
      <c r="K17" s="6">
        <v>596.73291999999992</v>
      </c>
      <c r="L17" s="9">
        <f>87208.94/1000</f>
        <v>87.208939999999998</v>
      </c>
      <c r="M17" s="9">
        <v>392.75473999999997</v>
      </c>
      <c r="N17" s="9">
        <v>123.0272299999998</v>
      </c>
      <c r="O17" s="9">
        <v>1193.7275100000002</v>
      </c>
      <c r="P17" s="9">
        <v>189</v>
      </c>
      <c r="Q17" s="9">
        <v>135</v>
      </c>
      <c r="R17" s="9">
        <v>123.81604999999996</v>
      </c>
      <c r="S17" s="9">
        <v>1504.1839500000001</v>
      </c>
      <c r="T17" s="9">
        <f>2103742.75/1000</f>
        <v>2103.7427499999999</v>
      </c>
      <c r="U17" s="7">
        <v>-44.742749999999887</v>
      </c>
      <c r="V17" s="9">
        <f>743.49188-0.90614000000005</f>
        <v>742.58573999999999</v>
      </c>
      <c r="W17" s="9">
        <v>1904.4142600000011</v>
      </c>
    </row>
    <row r="18" spans="2:40" ht="12" customHeight="1" x14ac:dyDescent="0.2">
      <c r="B18" s="16"/>
      <c r="C18" s="17" t="s">
        <v>36</v>
      </c>
      <c r="D18" s="6"/>
      <c r="E18" s="6"/>
      <c r="F18" s="6"/>
      <c r="G18" s="6"/>
      <c r="H18" s="6">
        <v>-523</v>
      </c>
      <c r="I18" s="9">
        <v>-749</v>
      </c>
      <c r="J18" s="9">
        <v>-1179.8854200000001</v>
      </c>
      <c r="K18" s="6">
        <v>-743.11457999999948</v>
      </c>
      <c r="L18" s="9">
        <f>-499245.26/1000</f>
        <v>-499.24526000000003</v>
      </c>
      <c r="M18" s="9">
        <v>-579.75473999999997</v>
      </c>
      <c r="N18" s="9">
        <v>-650.02722999999878</v>
      </c>
      <c r="O18" s="9">
        <v>-105.72751000000108</v>
      </c>
      <c r="P18" s="9">
        <v>-255</v>
      </c>
      <c r="Q18" s="9">
        <v>-1006</v>
      </c>
      <c r="R18" s="9">
        <v>350.09630000000004</v>
      </c>
      <c r="S18" s="9">
        <v>-311.0963000000001</v>
      </c>
      <c r="T18" s="9">
        <f>-1020993.07/1000</f>
        <v>-1020.99307</v>
      </c>
      <c r="U18" s="7">
        <v>495.99306999999999</v>
      </c>
      <c r="V18" s="9">
        <v>-47.585739999999987</v>
      </c>
      <c r="W18" s="9">
        <v>-259.41426000000007</v>
      </c>
    </row>
    <row r="19" spans="2:40" s="10" customFormat="1" ht="12" customHeight="1" x14ac:dyDescent="0.2">
      <c r="B19" s="138" t="s">
        <v>7</v>
      </c>
      <c r="C19" s="139"/>
      <c r="D19" s="6"/>
      <c r="E19" s="6"/>
      <c r="F19" s="6"/>
      <c r="G19" s="6"/>
      <c r="H19" s="6">
        <v>0</v>
      </c>
      <c r="I19" s="5"/>
      <c r="J19" s="5">
        <v>0</v>
      </c>
      <c r="K19" s="6">
        <v>0</v>
      </c>
      <c r="L19" s="5">
        <v>0</v>
      </c>
      <c r="M19" s="5"/>
      <c r="N19" s="5">
        <v>0</v>
      </c>
      <c r="O19" s="6">
        <v>0</v>
      </c>
      <c r="P19" s="5">
        <v>0</v>
      </c>
      <c r="Q19" s="5"/>
      <c r="R19" s="5">
        <v>0</v>
      </c>
      <c r="S19" s="5">
        <v>0</v>
      </c>
      <c r="T19" s="5">
        <v>0</v>
      </c>
      <c r="U19" s="7">
        <v>0</v>
      </c>
      <c r="V19" s="5">
        <v>0</v>
      </c>
      <c r="W19" s="5">
        <v>0</v>
      </c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2:40" s="10" customFormat="1" ht="12" customHeight="1" x14ac:dyDescent="0.2">
      <c r="B20" s="138" t="s">
        <v>27</v>
      </c>
      <c r="C20" s="139"/>
      <c r="D20" s="6"/>
      <c r="E20" s="6"/>
      <c r="F20" s="6"/>
      <c r="G20" s="6"/>
      <c r="H20" s="6">
        <v>0</v>
      </c>
      <c r="I20" s="5">
        <v>0</v>
      </c>
      <c r="J20" s="5">
        <v>0</v>
      </c>
      <c r="K20" s="6">
        <v>0</v>
      </c>
      <c r="L20" s="5">
        <v>0</v>
      </c>
      <c r="M20" s="5">
        <v>0</v>
      </c>
      <c r="N20" s="5">
        <v>0</v>
      </c>
      <c r="O20" s="6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</row>
    <row r="21" spans="2:40" ht="12" customHeight="1" x14ac:dyDescent="0.2">
      <c r="B21" s="133" t="s">
        <v>8</v>
      </c>
      <c r="C21" s="133"/>
      <c r="D21" s="39"/>
      <c r="E21" s="39"/>
      <c r="F21" s="39"/>
      <c r="G21" s="39"/>
      <c r="H21" s="39">
        <f t="shared" ref="H21:R21" si="38">SUM(H15:H16)+H19+H20</f>
        <v>3468</v>
      </c>
      <c r="I21" s="39">
        <f t="shared" si="38"/>
        <v>11264</v>
      </c>
      <c r="J21" s="39">
        <f t="shared" si="38"/>
        <v>6323.38166</v>
      </c>
      <c r="K21" s="39">
        <f t="shared" si="38"/>
        <v>4192.6183400000009</v>
      </c>
      <c r="L21" s="39">
        <f t="shared" si="38"/>
        <v>11935.963680000001</v>
      </c>
      <c r="M21" s="39">
        <f t="shared" si="38"/>
        <v>2568</v>
      </c>
      <c r="N21" s="39">
        <f t="shared" si="38"/>
        <v>294.00000000000102</v>
      </c>
      <c r="O21" s="39">
        <f t="shared" si="38"/>
        <v>-2588.0000000000009</v>
      </c>
      <c r="P21" s="39">
        <f t="shared" si="38"/>
        <v>9047</v>
      </c>
      <c r="Q21" s="39">
        <f t="shared" si="38"/>
        <v>5816</v>
      </c>
      <c r="R21" s="39">
        <f t="shared" si="38"/>
        <v>6835.9123499999996</v>
      </c>
      <c r="S21" s="39">
        <f t="shared" ref="S21:T21" si="39">SUM(S15:S16)+S19+S20</f>
        <v>2269.0876499999999</v>
      </c>
      <c r="T21" s="39">
        <f t="shared" si="39"/>
        <v>4863.7496799999999</v>
      </c>
      <c r="U21" s="39">
        <f t="shared" ref="U21:V21" si="40">SUM(U15:U16)+U19+U20</f>
        <v>-4397.7496799999999</v>
      </c>
      <c r="V21" s="39">
        <f t="shared" si="40"/>
        <v>-1771</v>
      </c>
      <c r="W21" s="39">
        <f t="shared" ref="W21" si="41">SUM(W15:W16)+W19+W20</f>
        <v>-9058.9999999999982</v>
      </c>
    </row>
    <row r="22" spans="2:40" ht="12" customHeight="1" x14ac:dyDescent="0.2">
      <c r="B22" s="133" t="s">
        <v>37</v>
      </c>
      <c r="C22" s="133"/>
      <c r="D22" s="39"/>
      <c r="E22" s="39"/>
      <c r="F22" s="39"/>
      <c r="G22" s="39"/>
      <c r="H22" s="39">
        <f t="shared" ref="H22" si="42">SUM(H23:H24)</f>
        <v>4915</v>
      </c>
      <c r="I22" s="39">
        <f t="shared" ref="I22" si="43">SUM(I23:I24)</f>
        <v>34386</v>
      </c>
      <c r="J22" s="39">
        <f t="shared" ref="J22" si="44">SUM(J23:J24)</f>
        <v>6451.9194200000038</v>
      </c>
      <c r="K22" s="39">
        <f t="shared" ref="K22" si="45">SUM(K23:K24)</f>
        <v>1282.0805799999944</v>
      </c>
      <c r="L22" s="39">
        <f t="shared" ref="L22" si="46">SUM(L23:L24)</f>
        <v>533.00000000000011</v>
      </c>
      <c r="M22" s="39">
        <f t="shared" ref="M22:R22" si="47">SUM(M23:M24)</f>
        <v>38819</v>
      </c>
      <c r="N22" s="39">
        <f t="shared" si="47"/>
        <v>-146.82302999999263</v>
      </c>
      <c r="O22" s="39">
        <f t="shared" si="47"/>
        <v>3102.8230299999964</v>
      </c>
      <c r="P22" s="39">
        <f t="shared" si="47"/>
        <v>383</v>
      </c>
      <c r="Q22" s="39">
        <f t="shared" si="47"/>
        <v>29596</v>
      </c>
      <c r="R22" s="39">
        <f t="shared" si="47"/>
        <v>2390.0946400000012</v>
      </c>
      <c r="S22" s="39">
        <f t="shared" ref="S22:T22" si="48">SUM(S23:S24)</f>
        <v>272.1592099999923</v>
      </c>
      <c r="T22" s="39">
        <f t="shared" si="48"/>
        <v>-1250.76909</v>
      </c>
      <c r="U22" s="39">
        <f t="shared" ref="U22:V22" si="49">SUM(U23:U24)</f>
        <v>31307.769090000002</v>
      </c>
      <c r="V22" s="39">
        <f t="shared" si="49"/>
        <v>1050.0000000000025</v>
      </c>
      <c r="W22" s="39">
        <f t="shared" ref="W22" si="50">SUM(W23:W24)</f>
        <v>849.00000000000489</v>
      </c>
    </row>
    <row r="23" spans="2:40" ht="12" customHeight="1" x14ac:dyDescent="0.2">
      <c r="B23" s="16"/>
      <c r="C23" s="17" t="s">
        <v>35</v>
      </c>
      <c r="D23" s="6"/>
      <c r="E23" s="6"/>
      <c r="F23" s="6"/>
      <c r="G23" s="6"/>
      <c r="H23" s="6">
        <v>6393.4310999999998</v>
      </c>
      <c r="I23" s="9">
        <v>35332.568899999998</v>
      </c>
      <c r="J23" s="9">
        <v>6635.3565500000041</v>
      </c>
      <c r="K23" s="6">
        <v>1330.2123499999943</v>
      </c>
      <c r="L23" s="9">
        <v>1192.2943500000001</v>
      </c>
      <c r="M23" s="9">
        <v>39308.705650000004</v>
      </c>
      <c r="N23" s="9">
        <v>330.7646800000075</v>
      </c>
      <c r="O23" s="9">
        <v>3622.940969999996</v>
      </c>
      <c r="P23" s="9">
        <v>1058</v>
      </c>
      <c r="Q23" s="9">
        <v>29610</v>
      </c>
      <c r="R23" s="9">
        <v>2701.4115200000015</v>
      </c>
      <c r="S23" s="9">
        <v>613.84232999999222</v>
      </c>
      <c r="T23" s="9">
        <f>290771.89/1000</f>
        <v>290.77189000000004</v>
      </c>
      <c r="U23" s="7">
        <v>31431.22811</v>
      </c>
      <c r="V23" s="9">
        <f>1367.80122-0.118359999997665</f>
        <v>1367.6828600000024</v>
      </c>
      <c r="W23" s="9">
        <v>1580.3171400000051</v>
      </c>
    </row>
    <row r="24" spans="2:40" ht="12" customHeight="1" x14ac:dyDescent="0.2">
      <c r="B24" s="16"/>
      <c r="C24" s="17" t="s">
        <v>36</v>
      </c>
      <c r="D24" s="6"/>
      <c r="E24" s="6"/>
      <c r="F24" s="6"/>
      <c r="G24" s="6"/>
      <c r="H24" s="6">
        <v>-1478.4310999999998</v>
      </c>
      <c r="I24" s="8">
        <v>-946.56890000000021</v>
      </c>
      <c r="J24" s="9">
        <v>-183.4371299999998</v>
      </c>
      <c r="K24" s="6">
        <v>-48.13176999999996</v>
      </c>
      <c r="L24" s="8">
        <f>-659294.35/1000</f>
        <v>-659.29435000000001</v>
      </c>
      <c r="M24" s="8">
        <v>-489.70564999999999</v>
      </c>
      <c r="N24" s="9">
        <v>-477.58771000000013</v>
      </c>
      <c r="O24" s="9">
        <v>-520.11793999999963</v>
      </c>
      <c r="P24" s="8">
        <v>-675</v>
      </c>
      <c r="Q24" s="8">
        <v>-14</v>
      </c>
      <c r="R24" s="9">
        <v>-311.31688000000008</v>
      </c>
      <c r="S24" s="9">
        <v>-341.68311999999992</v>
      </c>
      <c r="T24" s="9">
        <f>-1541540.98/1000</f>
        <v>-1541.54098</v>
      </c>
      <c r="U24" s="7">
        <v>-123.45902000000001</v>
      </c>
      <c r="V24" s="9">
        <v>-317.68285999999989</v>
      </c>
      <c r="W24" s="9">
        <v>-731.31714000000022</v>
      </c>
      <c r="AJ24" s="10"/>
      <c r="AK24" s="10"/>
      <c r="AL24" s="10"/>
      <c r="AM24" s="10"/>
      <c r="AN24" s="10"/>
    </row>
    <row r="25" spans="2:40" s="10" customFormat="1" ht="12" customHeight="1" x14ac:dyDescent="0.2">
      <c r="B25" s="138" t="s">
        <v>28</v>
      </c>
      <c r="C25" s="139"/>
      <c r="D25" s="6"/>
      <c r="E25" s="6"/>
      <c r="F25" s="6"/>
      <c r="G25" s="6"/>
      <c r="H25" s="6">
        <v>0</v>
      </c>
      <c r="I25" s="5">
        <v>0</v>
      </c>
      <c r="J25" s="5">
        <v>0</v>
      </c>
      <c r="K25" s="6">
        <v>0</v>
      </c>
      <c r="L25" s="5">
        <v>0</v>
      </c>
      <c r="M25" s="5">
        <v>0</v>
      </c>
      <c r="N25" s="5">
        <v>0</v>
      </c>
      <c r="O25" s="6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7">
        <v>0</v>
      </c>
      <c r="V25" s="5">
        <v>0</v>
      </c>
      <c r="W25" s="5">
        <v>0</v>
      </c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pans="2:40" ht="12" customHeight="1" x14ac:dyDescent="0.2">
      <c r="B26" s="133" t="s">
        <v>9</v>
      </c>
      <c r="C26" s="133"/>
      <c r="D26" s="39"/>
      <c r="E26" s="39"/>
      <c r="F26" s="39"/>
      <c r="G26" s="39"/>
      <c r="H26" s="39" cm="1">
        <f t="array" ref="H26">SUM(H21:H22+H25)</f>
        <v>8383</v>
      </c>
      <c r="I26" s="39" cm="1">
        <f t="array" ref="I26">SUM(I21:I22+I25)</f>
        <v>45650</v>
      </c>
      <c r="J26" s="39" cm="1">
        <f t="array" ref="J26">SUM(J21:J22+J25)</f>
        <v>12775.301080000005</v>
      </c>
      <c r="K26" s="39" cm="1">
        <f t="array" ref="K26">SUM(K21:K22+K25)</f>
        <v>5474.6989199999953</v>
      </c>
      <c r="L26" s="39" cm="1">
        <f t="array" ref="L26">SUM(L21:L22+L25)</f>
        <v>12468.963680000001</v>
      </c>
      <c r="M26" s="39" cm="1">
        <f t="array" ref="M26">SUM(M21:M22+M25)</f>
        <v>41387</v>
      </c>
      <c r="N26" s="39" cm="1">
        <f t="array" ref="N26">SUM(N21:N22+N25)</f>
        <v>147.1769700000084</v>
      </c>
      <c r="O26" s="39" cm="1">
        <f t="array" ref="O26">SUM(O21:O22+O25)</f>
        <v>514.82302999999547</v>
      </c>
      <c r="P26" s="39" cm="1">
        <f t="array" ref="P26">SUM(P21:P22+P25)</f>
        <v>9430</v>
      </c>
      <c r="Q26" s="39" cm="1">
        <f t="array" ref="Q26">SUM(Q21:Q22+Q25)</f>
        <v>35412</v>
      </c>
      <c r="R26" s="39" cm="1">
        <f t="array" ref="R26">SUM(R21:R22+R25)</f>
        <v>9226.0069900000017</v>
      </c>
      <c r="S26" s="39" cm="1">
        <f t="array" ref="S26">SUM(S21:S22+S25)</f>
        <v>2541.246859999992</v>
      </c>
      <c r="T26" s="39" cm="1">
        <f t="array" ref="T26">SUM(T21:T22+T25)</f>
        <v>3612.9805900000001</v>
      </c>
      <c r="U26" s="39" cm="1">
        <f t="array" ref="U26">SUM(U21:U22+U25)</f>
        <v>26910.019410000001</v>
      </c>
      <c r="V26" s="39" cm="1">
        <f t="array" ref="V26">SUM(V21:V22+V25)</f>
        <v>-720.9999999999975</v>
      </c>
      <c r="W26" s="39" cm="1">
        <f t="array" ref="W26">SUM(W21:W22+W25)</f>
        <v>-8209.9999999999927</v>
      </c>
    </row>
    <row r="27" spans="2:40" ht="12" customHeight="1" x14ac:dyDescent="0.2">
      <c r="B27" s="14"/>
      <c r="C27" s="15" t="s">
        <v>10</v>
      </c>
      <c r="D27" s="6"/>
      <c r="E27" s="6"/>
      <c r="F27" s="6"/>
      <c r="G27" s="6"/>
      <c r="H27" s="6">
        <v>0</v>
      </c>
      <c r="I27" s="8">
        <v>-1049</v>
      </c>
      <c r="J27" s="8">
        <v>-420</v>
      </c>
      <c r="K27" s="6">
        <v>-110</v>
      </c>
      <c r="L27" s="8">
        <v>-1167</v>
      </c>
      <c r="M27" s="8">
        <v>-470</v>
      </c>
      <c r="N27" s="8">
        <v>-387</v>
      </c>
      <c r="O27" s="6">
        <v>-115</v>
      </c>
      <c r="P27" s="8">
        <v>-1464</v>
      </c>
      <c r="Q27" s="8">
        <v>-483</v>
      </c>
      <c r="R27" s="9">
        <v>-408</v>
      </c>
      <c r="S27" s="9">
        <v>-485</v>
      </c>
      <c r="T27" s="9">
        <v>-1364</v>
      </c>
      <c r="U27" s="7">
        <v>-28</v>
      </c>
      <c r="V27" s="9">
        <v>-57</v>
      </c>
      <c r="W27" s="9">
        <v>28</v>
      </c>
    </row>
    <row r="28" spans="2:40" ht="12" customHeight="1" x14ac:dyDescent="0.2">
      <c r="B28" s="14"/>
      <c r="C28" s="15" t="s">
        <v>11</v>
      </c>
      <c r="D28" s="6"/>
      <c r="E28" s="6"/>
      <c r="F28" s="6"/>
      <c r="G28" s="6"/>
      <c r="H28" s="6">
        <v>-937</v>
      </c>
      <c r="I28" s="6">
        <v>-689</v>
      </c>
      <c r="J28" s="6">
        <v>-944</v>
      </c>
      <c r="K28" s="6">
        <v>-811</v>
      </c>
      <c r="L28" s="6">
        <v>-1214</v>
      </c>
      <c r="M28" s="6">
        <v>-136</v>
      </c>
      <c r="N28" s="6">
        <v>119</v>
      </c>
      <c r="O28" s="6">
        <v>2924</v>
      </c>
      <c r="P28" s="6">
        <v>-533</v>
      </c>
      <c r="Q28" s="6">
        <v>-654</v>
      </c>
      <c r="R28" s="6">
        <v>-1031</v>
      </c>
      <c r="S28" s="6">
        <v>4</v>
      </c>
      <c r="T28" s="6">
        <v>-690</v>
      </c>
      <c r="U28" s="7">
        <v>-211</v>
      </c>
      <c r="V28" s="7">
        <v>-552</v>
      </c>
      <c r="W28" s="7">
        <v>-282</v>
      </c>
      <c r="AJ28" s="10"/>
      <c r="AK28" s="10"/>
      <c r="AL28" s="10"/>
      <c r="AM28" s="10"/>
    </row>
    <row r="29" spans="2:40" ht="12" customHeight="1" x14ac:dyDescent="0.2">
      <c r="B29" s="133" t="s">
        <v>12</v>
      </c>
      <c r="C29" s="133"/>
      <c r="D29" s="39"/>
      <c r="E29" s="39"/>
      <c r="F29" s="39"/>
      <c r="G29" s="39"/>
      <c r="H29" s="39">
        <f t="shared" ref="H29" si="51">SUM(H26:H28)</f>
        <v>7446</v>
      </c>
      <c r="I29" s="39">
        <f t="shared" ref="I29" si="52">SUM(I26:I28)</f>
        <v>43912</v>
      </c>
      <c r="J29" s="39">
        <f t="shared" ref="J29" si="53">SUM(J26:J28)</f>
        <v>11411.301080000005</v>
      </c>
      <c r="K29" s="39">
        <f t="shared" ref="K29" si="54">SUM(K26:K28)</f>
        <v>4553.6989199999953</v>
      </c>
      <c r="L29" s="39">
        <f t="shared" ref="L29" si="55">SUM(L26:L28)</f>
        <v>10087.963680000001</v>
      </c>
      <c r="M29" s="39">
        <f t="shared" ref="M29:V29" si="56">SUM(M26:M28)</f>
        <v>40781</v>
      </c>
      <c r="N29" s="39">
        <f t="shared" si="56"/>
        <v>-120.8230299999916</v>
      </c>
      <c r="O29" s="39">
        <f t="shared" si="56"/>
        <v>3323.8230299999955</v>
      </c>
      <c r="P29" s="39">
        <f t="shared" si="56"/>
        <v>7433</v>
      </c>
      <c r="Q29" s="39">
        <f t="shared" si="56"/>
        <v>34275</v>
      </c>
      <c r="R29" s="39">
        <f t="shared" si="56"/>
        <v>7787.0069900000017</v>
      </c>
      <c r="S29" s="39">
        <f t="shared" si="56"/>
        <v>2060.246859999992</v>
      </c>
      <c r="T29" s="39">
        <f t="shared" si="56"/>
        <v>1558.9805900000001</v>
      </c>
      <c r="U29" s="39">
        <f t="shared" si="56"/>
        <v>26671.019410000001</v>
      </c>
      <c r="V29" s="39">
        <f t="shared" si="56"/>
        <v>-1329.9999999999975</v>
      </c>
      <c r="W29" s="39">
        <f t="shared" ref="W29" si="57">SUM(W26:W28)</f>
        <v>-8463.9999999999927</v>
      </c>
      <c r="AN29" s="10"/>
    </row>
    <row r="30" spans="2:40" s="10" customFormat="1" ht="12" customHeight="1" x14ac:dyDescent="0.2">
      <c r="B30" s="134" t="s">
        <v>13</v>
      </c>
      <c r="C30" s="135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>
        <v>0</v>
      </c>
      <c r="T30" s="20"/>
      <c r="U30" s="7"/>
      <c r="V30" s="22"/>
      <c r="W30" s="22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N30" s="3"/>
    </row>
    <row r="31" spans="2:40" ht="12" customHeight="1" x14ac:dyDescent="0.2">
      <c r="B31" s="14"/>
      <c r="C31" s="15" t="s">
        <v>14</v>
      </c>
      <c r="D31" s="6"/>
      <c r="E31" s="6"/>
      <c r="F31" s="6"/>
      <c r="G31" s="6"/>
      <c r="H31" s="6">
        <v>0</v>
      </c>
      <c r="I31" s="9">
        <v>0</v>
      </c>
      <c r="J31" s="9">
        <v>0</v>
      </c>
      <c r="K31" s="6">
        <v>0</v>
      </c>
      <c r="L31" s="9">
        <v>0</v>
      </c>
      <c r="M31" s="9">
        <v>0</v>
      </c>
      <c r="N31" s="9">
        <v>0</v>
      </c>
      <c r="O31" s="6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7">
        <v>0</v>
      </c>
      <c r="V31" s="9">
        <v>0</v>
      </c>
      <c r="W31" s="9">
        <v>0</v>
      </c>
      <c r="AN31" s="10"/>
    </row>
    <row r="32" spans="2:40" s="10" customFormat="1" ht="12" customHeight="1" x14ac:dyDescent="0.2">
      <c r="B32" s="134" t="s">
        <v>15</v>
      </c>
      <c r="C32" s="13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v>0</v>
      </c>
      <c r="P32" s="5"/>
      <c r="Q32" s="5"/>
      <c r="R32" s="5"/>
      <c r="S32" s="5"/>
      <c r="T32" s="5"/>
      <c r="U32" s="7"/>
      <c r="V32" s="5"/>
      <c r="W32" s="5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</row>
    <row r="33" spans="2:23" ht="12" customHeight="1" x14ac:dyDescent="0.2">
      <c r="B33" s="133" t="s">
        <v>16</v>
      </c>
      <c r="C33" s="133"/>
      <c r="D33" s="39"/>
      <c r="E33" s="39"/>
      <c r="F33" s="39"/>
      <c r="G33" s="39"/>
      <c r="H33" s="39">
        <f t="shared" ref="H33:K33" si="58">H29+H31</f>
        <v>7446</v>
      </c>
      <c r="I33" s="39">
        <f t="shared" si="58"/>
        <v>43912</v>
      </c>
      <c r="J33" s="39">
        <f t="shared" si="58"/>
        <v>11411.301080000005</v>
      </c>
      <c r="K33" s="39">
        <f t="shared" si="58"/>
        <v>4553.6989199999953</v>
      </c>
      <c r="L33" s="39">
        <f t="shared" ref="L33" si="59">L29+L31</f>
        <v>10087.963680000001</v>
      </c>
      <c r="M33" s="39">
        <f>M29+M31</f>
        <v>40781</v>
      </c>
      <c r="N33" s="39">
        <f>N29+N31</f>
        <v>-120.8230299999916</v>
      </c>
      <c r="O33" s="39">
        <f>O29+O31</f>
        <v>3323.8230299999955</v>
      </c>
      <c r="P33" s="39">
        <f>P29+P31</f>
        <v>7433</v>
      </c>
      <c r="Q33" s="39">
        <f t="shared" ref="Q33:V33" si="60">Q29+Q31</f>
        <v>34275</v>
      </c>
      <c r="R33" s="39">
        <f t="shared" si="60"/>
        <v>7787.0069900000017</v>
      </c>
      <c r="S33" s="39">
        <f t="shared" si="60"/>
        <v>2060.246859999992</v>
      </c>
      <c r="T33" s="39">
        <f t="shared" si="60"/>
        <v>1558.9805900000001</v>
      </c>
      <c r="U33" s="39">
        <f t="shared" si="60"/>
        <v>26671.019410000001</v>
      </c>
      <c r="V33" s="39">
        <f t="shared" si="60"/>
        <v>-1329.9999999999975</v>
      </c>
      <c r="W33" s="39">
        <f t="shared" ref="W33" si="61">W29+W31</f>
        <v>-8463.9999999999927</v>
      </c>
    </row>
    <row r="34" spans="2:23" ht="12" customHeight="1" x14ac:dyDescent="0.2">
      <c r="B34" s="136"/>
      <c r="C34" s="137"/>
    </row>
    <row r="35" spans="2:23" ht="12" customHeight="1" x14ac:dyDescent="0.2">
      <c r="B35" s="133" t="s">
        <v>8</v>
      </c>
      <c r="C35" s="133"/>
      <c r="H35" s="39">
        <f>H21</f>
        <v>3468</v>
      </c>
      <c r="I35" s="39">
        <f t="shared" ref="I35:V35" si="62">I21</f>
        <v>11264</v>
      </c>
      <c r="J35" s="39">
        <f t="shared" si="62"/>
        <v>6323.38166</v>
      </c>
      <c r="K35" s="39">
        <f t="shared" si="62"/>
        <v>4192.6183400000009</v>
      </c>
      <c r="L35" s="39">
        <f t="shared" si="62"/>
        <v>11935.963680000001</v>
      </c>
      <c r="M35" s="39">
        <f t="shared" si="62"/>
        <v>2568</v>
      </c>
      <c r="N35" s="39">
        <f t="shared" si="62"/>
        <v>294.00000000000102</v>
      </c>
      <c r="O35" s="39">
        <f t="shared" si="62"/>
        <v>-2588.0000000000009</v>
      </c>
      <c r="P35" s="39">
        <f t="shared" si="62"/>
        <v>9047</v>
      </c>
      <c r="Q35" s="39">
        <f t="shared" si="62"/>
        <v>5816</v>
      </c>
      <c r="R35" s="39">
        <f t="shared" si="62"/>
        <v>6835.9123499999996</v>
      </c>
      <c r="S35" s="39">
        <f t="shared" si="62"/>
        <v>2269.0876499999999</v>
      </c>
      <c r="T35" s="39">
        <f t="shared" si="62"/>
        <v>4863.7496799999999</v>
      </c>
      <c r="U35" s="39">
        <f t="shared" si="62"/>
        <v>-4397.7496799999999</v>
      </c>
      <c r="V35" s="39">
        <f t="shared" si="62"/>
        <v>-1771</v>
      </c>
      <c r="W35" s="39">
        <f t="shared" ref="W35" si="63">W21</f>
        <v>-9058.9999999999982</v>
      </c>
    </row>
    <row r="36" spans="2:23" ht="12" customHeight="1" x14ac:dyDescent="0.2">
      <c r="B36" s="105"/>
      <c r="C36" s="106" t="s">
        <v>22</v>
      </c>
      <c r="H36" s="6">
        <v>3587</v>
      </c>
      <c r="I36" s="9">
        <v>3692</v>
      </c>
      <c r="J36" s="9">
        <v>3634</v>
      </c>
      <c r="K36" s="6">
        <v>3732</v>
      </c>
      <c r="L36" s="9">
        <v>3811</v>
      </c>
      <c r="M36" s="9">
        <v>3938</v>
      </c>
      <c r="N36" s="9">
        <v>3926</v>
      </c>
      <c r="O36" s="6">
        <v>4093</v>
      </c>
      <c r="P36" s="9">
        <v>4421</v>
      </c>
      <c r="Q36" s="9">
        <v>4465</v>
      </c>
      <c r="R36" s="9">
        <v>4416</v>
      </c>
      <c r="S36" s="9">
        <v>4370</v>
      </c>
      <c r="T36" s="9">
        <v>4507</v>
      </c>
      <c r="U36" s="7">
        <v>4625</v>
      </c>
      <c r="V36" s="9">
        <v>5006</v>
      </c>
      <c r="W36" s="9">
        <v>5157</v>
      </c>
    </row>
    <row r="37" spans="2:23" ht="12" customHeight="1" x14ac:dyDescent="0.2">
      <c r="B37" s="133" t="s">
        <v>23</v>
      </c>
      <c r="C37" s="133"/>
      <c r="H37" s="39">
        <f>SUM(H35:H36)</f>
        <v>7055</v>
      </c>
      <c r="I37" s="39">
        <f t="shared" ref="I37:V37" si="64">SUM(I35:I36)</f>
        <v>14956</v>
      </c>
      <c r="J37" s="39">
        <f t="shared" si="64"/>
        <v>9957.3816599999991</v>
      </c>
      <c r="K37" s="39">
        <f t="shared" si="64"/>
        <v>7924.6183400000009</v>
      </c>
      <c r="L37" s="39">
        <f t="shared" si="64"/>
        <v>15746.963680000001</v>
      </c>
      <c r="M37" s="39">
        <f t="shared" si="64"/>
        <v>6506</v>
      </c>
      <c r="N37" s="39">
        <f t="shared" si="64"/>
        <v>4220.0000000000009</v>
      </c>
      <c r="O37" s="39">
        <f t="shared" si="64"/>
        <v>1504.9999999999991</v>
      </c>
      <c r="P37" s="39">
        <f t="shared" si="64"/>
        <v>13468</v>
      </c>
      <c r="Q37" s="39">
        <f t="shared" si="64"/>
        <v>10281</v>
      </c>
      <c r="R37" s="39">
        <f t="shared" si="64"/>
        <v>11251.912349999999</v>
      </c>
      <c r="S37" s="39">
        <f t="shared" si="64"/>
        <v>6639.0876499999995</v>
      </c>
      <c r="T37" s="39">
        <f t="shared" si="64"/>
        <v>9370.7496800000008</v>
      </c>
      <c r="U37" s="39">
        <f t="shared" si="64"/>
        <v>227.2503200000001</v>
      </c>
      <c r="V37" s="39">
        <f t="shared" si="64"/>
        <v>3235</v>
      </c>
      <c r="W37" s="39">
        <f t="shared" ref="W37" si="65">SUM(W35:W36)</f>
        <v>-3901.9999999999982</v>
      </c>
    </row>
    <row r="38" spans="2:23" ht="12" customHeight="1" x14ac:dyDescent="0.2">
      <c r="B38" s="105" t="s">
        <v>218</v>
      </c>
      <c r="C38" s="106"/>
      <c r="H38" s="107">
        <f>H37/H6</f>
        <v>0.13449110700192538</v>
      </c>
      <c r="I38" s="107">
        <f t="shared" ref="I38:V38" si="66">I37/I6</f>
        <v>0.20861171941472667</v>
      </c>
      <c r="J38" s="107">
        <f t="shared" si="66"/>
        <v>0.14338308412291564</v>
      </c>
      <c r="K38" s="107">
        <f t="shared" si="66"/>
        <v>0.11020342849990962</v>
      </c>
      <c r="L38" s="107">
        <f t="shared" si="66"/>
        <v>0.22148251258825846</v>
      </c>
      <c r="M38" s="107">
        <f t="shared" si="66"/>
        <v>0.10001076045685825</v>
      </c>
      <c r="N38" s="107">
        <f t="shared" si="66"/>
        <v>6.4745773113627308E-2</v>
      </c>
      <c r="O38" s="107">
        <f t="shared" si="66"/>
        <v>2.4416755897336044E-2</v>
      </c>
      <c r="P38" s="107">
        <f t="shared" si="66"/>
        <v>0.19959985179696182</v>
      </c>
      <c r="Q38" s="107">
        <f t="shared" si="66"/>
        <v>0.10547752664895199</v>
      </c>
      <c r="R38" s="107">
        <f t="shared" si="66"/>
        <v>0.1039360818600011</v>
      </c>
      <c r="S38" s="107">
        <f t="shared" si="66"/>
        <v>8.2761002867115421E-2</v>
      </c>
      <c r="T38" s="107">
        <f t="shared" si="66"/>
        <v>0.13464688095409155</v>
      </c>
      <c r="U38" s="107">
        <f t="shared" si="66"/>
        <v>3.0076673240070424E-3</v>
      </c>
      <c r="V38" s="108">
        <f t="shared" si="66"/>
        <v>4.4154780591005256E-2</v>
      </c>
      <c r="W38" s="108">
        <f t="shared" ref="W38" si="67">W37/W6</f>
        <v>-6.090308885732567E-2</v>
      </c>
    </row>
    <row r="39" spans="2:23" ht="12" hidden="1" customHeight="1" x14ac:dyDescent="0.2">
      <c r="B39" s="105"/>
      <c r="C39" s="106" t="s">
        <v>219</v>
      </c>
      <c r="H39" s="6"/>
      <c r="I39" s="9"/>
      <c r="J39" s="9"/>
      <c r="K39" s="6"/>
      <c r="L39" s="9"/>
      <c r="M39" s="9"/>
      <c r="N39" s="9"/>
      <c r="O39" s="6"/>
      <c r="P39" s="9"/>
      <c r="Q39" s="9"/>
      <c r="R39" s="9"/>
      <c r="S39" s="9"/>
      <c r="T39" s="9"/>
      <c r="U39" s="9"/>
      <c r="V39" s="9"/>
      <c r="W39" s="9"/>
    </row>
    <row r="40" spans="2:23" ht="12" customHeight="1" x14ac:dyDescent="0.2">
      <c r="B40" s="1"/>
      <c r="C40" s="2"/>
    </row>
    <row r="41" spans="2:23" ht="12" customHeight="1" x14ac:dyDescent="0.2">
      <c r="B41" s="1"/>
      <c r="C41" s="2"/>
    </row>
    <row r="42" spans="2:23" ht="12" customHeight="1" x14ac:dyDescent="0.2">
      <c r="B42" s="1"/>
      <c r="C42" s="2"/>
    </row>
    <row r="43" spans="2:23" ht="12" customHeight="1" x14ac:dyDescent="0.2">
      <c r="B43" s="134" t="s">
        <v>38</v>
      </c>
      <c r="C43" s="135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ht="12" customHeight="1" x14ac:dyDescent="0.2">
      <c r="B44" s="133" t="s">
        <v>39</v>
      </c>
      <c r="C44" s="133"/>
      <c r="D44" s="39"/>
      <c r="E44" s="39"/>
      <c r="F44" s="39"/>
      <c r="G44" s="39"/>
      <c r="H44" s="39">
        <f t="shared" ref="H44:K44" si="68">SUM(H46:H49)+SUM(H51:H53)</f>
        <v>298</v>
      </c>
      <c r="I44" s="39">
        <f t="shared" si="68"/>
        <v>1146</v>
      </c>
      <c r="J44" s="39">
        <f t="shared" si="68"/>
        <v>181</v>
      </c>
      <c r="K44" s="39">
        <f t="shared" si="68"/>
        <v>-281</v>
      </c>
      <c r="L44" s="39">
        <f>SUM(L46:L49)+SUM(L51:L53)</f>
        <v>68</v>
      </c>
      <c r="M44" s="39">
        <f t="shared" ref="M44:V44" si="69">SUM(M46:M49)+SUM(M51:M53)</f>
        <v>-391</v>
      </c>
      <c r="N44" s="39">
        <f t="shared" si="69"/>
        <v>1051</v>
      </c>
      <c r="O44" s="39">
        <f t="shared" si="69"/>
        <v>-1196</v>
      </c>
      <c r="P44" s="39">
        <f t="shared" si="69"/>
        <v>497</v>
      </c>
      <c r="Q44" s="39">
        <f t="shared" si="69"/>
        <v>-558</v>
      </c>
      <c r="R44" s="39">
        <f t="shared" si="69"/>
        <v>-388</v>
      </c>
      <c r="S44" s="39">
        <f t="shared" si="69"/>
        <v>-331</v>
      </c>
      <c r="T44" s="39">
        <f t="shared" si="69"/>
        <v>414</v>
      </c>
      <c r="U44" s="39">
        <f t="shared" si="69"/>
        <v>427</v>
      </c>
      <c r="V44" s="39">
        <f t="shared" si="69"/>
        <v>-269</v>
      </c>
      <c r="W44" s="39">
        <f t="shared" ref="W44" si="70">SUM(W46:W49)+SUM(W51:W53)</f>
        <v>219</v>
      </c>
    </row>
    <row r="45" spans="2:23" ht="12" customHeight="1" x14ac:dyDescent="0.2">
      <c r="B45" s="18"/>
      <c r="C45" s="19" t="s">
        <v>40</v>
      </c>
      <c r="D45" s="6"/>
      <c r="E45" s="6"/>
      <c r="F45" s="6"/>
      <c r="G45" s="6"/>
      <c r="H45" s="6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ht="12" customHeight="1" x14ac:dyDescent="0.2">
      <c r="B46" s="14"/>
      <c r="C46" s="15" t="s">
        <v>17</v>
      </c>
      <c r="D46" s="6"/>
      <c r="E46" s="6"/>
      <c r="F46" s="6"/>
      <c r="G46" s="6"/>
      <c r="H46" s="6">
        <v>0</v>
      </c>
      <c r="I46" s="9">
        <v>0</v>
      </c>
      <c r="J46" s="9">
        <v>0</v>
      </c>
      <c r="K46" s="6">
        <v>0</v>
      </c>
      <c r="L46" s="9">
        <v>0</v>
      </c>
      <c r="M46" s="9">
        <v>0</v>
      </c>
      <c r="N46" s="9">
        <v>0</v>
      </c>
      <c r="O46" s="6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7">
        <f t="shared" ref="U46:U51" si="71">X46-T46</f>
        <v>0</v>
      </c>
      <c r="V46" s="9">
        <v>0</v>
      </c>
      <c r="W46" s="9"/>
    </row>
    <row r="47" spans="2:23" ht="12" customHeight="1" x14ac:dyDescent="0.2">
      <c r="B47" s="14"/>
      <c r="C47" s="15" t="s">
        <v>29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si="71"/>
        <v>0</v>
      </c>
      <c r="V47" s="9">
        <v>0</v>
      </c>
      <c r="W47" s="9"/>
    </row>
    <row r="48" spans="2:23" ht="12" customHeight="1" x14ac:dyDescent="0.2">
      <c r="B48" s="14"/>
      <c r="C48" s="15" t="s">
        <v>18</v>
      </c>
      <c r="D48" s="6"/>
      <c r="E48" s="6"/>
      <c r="F48" s="6"/>
      <c r="G48" s="6"/>
      <c r="H48" s="6">
        <v>298</v>
      </c>
      <c r="I48" s="9">
        <v>1146</v>
      </c>
      <c r="J48" s="9">
        <v>181</v>
      </c>
      <c r="K48" s="6">
        <v>-30</v>
      </c>
      <c r="L48" s="9">
        <v>68</v>
      </c>
      <c r="M48" s="9">
        <v>-391</v>
      </c>
      <c r="N48" s="9">
        <v>1051</v>
      </c>
      <c r="O48" s="6">
        <v>-1090</v>
      </c>
      <c r="P48" s="9">
        <v>497</v>
      </c>
      <c r="Q48" s="9">
        <v>-558</v>
      </c>
      <c r="R48" s="9">
        <v>-388</v>
      </c>
      <c r="S48" s="9">
        <v>-227</v>
      </c>
      <c r="T48" s="9">
        <v>414</v>
      </c>
      <c r="U48" s="9">
        <v>427</v>
      </c>
      <c r="V48" s="9">
        <v>-269</v>
      </c>
      <c r="W48" s="9">
        <v>55</v>
      </c>
    </row>
    <row r="49" spans="2:23" ht="12" customHeight="1" x14ac:dyDescent="0.2">
      <c r="B49" s="14"/>
      <c r="C49" s="15" t="s">
        <v>30</v>
      </c>
      <c r="D49" s="6"/>
      <c r="E49" s="6"/>
      <c r="F49" s="6"/>
      <c r="G49" s="6"/>
      <c r="H49" s="6">
        <v>0</v>
      </c>
      <c r="I49" s="5">
        <v>0</v>
      </c>
      <c r="J49" s="5">
        <v>0</v>
      </c>
      <c r="K49" s="6">
        <v>0</v>
      </c>
      <c r="L49" s="5">
        <v>0</v>
      </c>
      <c r="M49" s="5">
        <v>0</v>
      </c>
      <c r="N49" s="5">
        <v>0</v>
      </c>
      <c r="O49" s="6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7">
        <f t="shared" si="71"/>
        <v>0</v>
      </c>
      <c r="V49" s="5">
        <v>0</v>
      </c>
      <c r="W49" s="5">
        <v>0</v>
      </c>
    </row>
    <row r="50" spans="2:23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>
        <v>0</v>
      </c>
      <c r="L50" s="5"/>
      <c r="M50" s="5"/>
      <c r="N50" s="5"/>
      <c r="O50" s="5">
        <v>0</v>
      </c>
      <c r="P50" s="5"/>
      <c r="Q50" s="5"/>
      <c r="R50" s="5"/>
      <c r="S50" s="5"/>
      <c r="T50" s="5"/>
      <c r="U50" s="7"/>
      <c r="V50" s="5"/>
      <c r="W50" s="5">
        <v>0</v>
      </c>
    </row>
    <row r="51" spans="2:23" ht="12" customHeight="1" x14ac:dyDescent="0.2">
      <c r="B51" s="14"/>
      <c r="C51" s="15" t="s">
        <v>42</v>
      </c>
      <c r="D51" s="6"/>
      <c r="E51" s="6"/>
      <c r="F51" s="6"/>
      <c r="G51" s="6"/>
      <c r="H51" s="6">
        <v>0</v>
      </c>
      <c r="I51" s="9">
        <v>0</v>
      </c>
      <c r="J51" s="9">
        <v>0</v>
      </c>
      <c r="K51" s="6">
        <v>-251</v>
      </c>
      <c r="L51" s="9">
        <v>0</v>
      </c>
      <c r="M51" s="9">
        <v>0</v>
      </c>
      <c r="N51" s="9">
        <v>0</v>
      </c>
      <c r="O51" s="6">
        <v>-106</v>
      </c>
      <c r="P51" s="9">
        <v>0</v>
      </c>
      <c r="Q51" s="9">
        <v>0</v>
      </c>
      <c r="R51" s="9">
        <v>0</v>
      </c>
      <c r="S51" s="9">
        <v>-104</v>
      </c>
      <c r="T51" s="9">
        <v>0</v>
      </c>
      <c r="U51" s="7">
        <f t="shared" si="71"/>
        <v>0</v>
      </c>
      <c r="V51" s="9">
        <v>0</v>
      </c>
      <c r="W51" s="9">
        <v>164</v>
      </c>
    </row>
    <row r="52" spans="2:23" ht="12" customHeight="1" x14ac:dyDescent="0.2">
      <c r="B52" s="14"/>
      <c r="C52" s="15" t="s">
        <v>31</v>
      </c>
      <c r="D52" s="6"/>
      <c r="E52" s="6"/>
      <c r="F52" s="6"/>
      <c r="G52" s="6"/>
      <c r="H52" s="6"/>
      <c r="I52" s="9">
        <v>0</v>
      </c>
      <c r="J52" s="9"/>
      <c r="K52" s="6">
        <v>0</v>
      </c>
      <c r="L52" s="9"/>
      <c r="M52" s="9">
        <v>0</v>
      </c>
      <c r="N52" s="9"/>
      <c r="O52" s="6">
        <v>0</v>
      </c>
      <c r="P52" s="9"/>
      <c r="Q52" s="9">
        <v>0</v>
      </c>
      <c r="R52" s="9"/>
      <c r="S52" s="9">
        <v>0</v>
      </c>
      <c r="T52" s="9"/>
      <c r="U52" s="9"/>
      <c r="V52" s="9"/>
      <c r="W52" s="9"/>
    </row>
    <row r="53" spans="2:23" ht="12" customHeight="1" x14ac:dyDescent="0.2">
      <c r="B53" s="14"/>
      <c r="C53" s="15" t="s">
        <v>32</v>
      </c>
      <c r="D53" s="6"/>
      <c r="E53" s="6"/>
      <c r="F53" s="6"/>
      <c r="G53" s="6"/>
      <c r="H53" s="6"/>
      <c r="I53" s="5">
        <v>0</v>
      </c>
      <c r="J53" s="5"/>
      <c r="K53" s="6">
        <v>0</v>
      </c>
      <c r="L53" s="5"/>
      <c r="M53" s="5">
        <v>0</v>
      </c>
      <c r="N53" s="5"/>
      <c r="O53" s="6">
        <v>0</v>
      </c>
      <c r="P53" s="5"/>
      <c r="Q53" s="5">
        <v>0</v>
      </c>
      <c r="R53" s="5"/>
      <c r="S53" s="5">
        <v>0</v>
      </c>
      <c r="T53" s="5"/>
      <c r="U53" s="5"/>
      <c r="V53" s="5"/>
      <c r="W53" s="5"/>
    </row>
    <row r="54" spans="2:23" ht="12" customHeight="1" x14ac:dyDescent="0.2">
      <c r="B54" s="133" t="s">
        <v>19</v>
      </c>
      <c r="C54" s="133"/>
      <c r="D54" s="39"/>
      <c r="E54" s="39"/>
      <c r="F54" s="39"/>
      <c r="G54" s="39"/>
      <c r="H54" s="39">
        <f t="shared" ref="H54:T54" si="72">H33+H44</f>
        <v>7744</v>
      </c>
      <c r="I54" s="39">
        <f t="shared" si="72"/>
        <v>45058</v>
      </c>
      <c r="J54" s="39">
        <f t="shared" si="72"/>
        <v>11592.301080000005</v>
      </c>
      <c r="K54" s="39">
        <f t="shared" si="72"/>
        <v>4272.6989199999953</v>
      </c>
      <c r="L54" s="39">
        <f t="shared" si="72"/>
        <v>10155.963680000001</v>
      </c>
      <c r="M54" s="39">
        <f t="shared" si="72"/>
        <v>40390</v>
      </c>
      <c r="N54" s="39">
        <f t="shared" si="72"/>
        <v>930.1769700000084</v>
      </c>
      <c r="O54" s="39">
        <f t="shared" si="72"/>
        <v>2127.8230299999955</v>
      </c>
      <c r="P54" s="39">
        <f t="shared" si="72"/>
        <v>7930</v>
      </c>
      <c r="Q54" s="39">
        <f t="shared" si="72"/>
        <v>33717</v>
      </c>
      <c r="R54" s="39">
        <f t="shared" si="72"/>
        <v>7399.0069900000017</v>
      </c>
      <c r="S54" s="39">
        <f t="shared" si="72"/>
        <v>1729.246859999992</v>
      </c>
      <c r="T54" s="39">
        <f t="shared" si="72"/>
        <v>1972.9805900000001</v>
      </c>
      <c r="U54" s="39">
        <f t="shared" ref="U54:V54" si="73">U33+U44</f>
        <v>27098.019410000001</v>
      </c>
      <c r="V54" s="39">
        <f t="shared" si="73"/>
        <v>-1598.9999999999975</v>
      </c>
      <c r="W54" s="39">
        <f t="shared" ref="W54" si="74">W33+W44</f>
        <v>-8244.9999999999927</v>
      </c>
    </row>
    <row r="55" spans="2:23" ht="12" customHeight="1" x14ac:dyDescent="0.2">
      <c r="B55" s="133" t="s">
        <v>20</v>
      </c>
      <c r="C55" s="133"/>
      <c r="D55" s="39"/>
      <c r="E55" s="39"/>
      <c r="F55" s="39"/>
      <c r="G55" s="39"/>
      <c r="H55" s="39">
        <f t="shared" ref="H55" si="75">SUM(H56:H57)</f>
        <v>7446</v>
      </c>
      <c r="I55" s="39">
        <f t="shared" ref="I55" si="76">SUM(I56:I57)</f>
        <v>43912</v>
      </c>
      <c r="J55" s="39">
        <f t="shared" ref="J55" si="77">SUM(J56:J57)</f>
        <v>11411</v>
      </c>
      <c r="K55" s="39">
        <f t="shared" ref="K55" si="78">SUM(K56:K57)</f>
        <v>4554</v>
      </c>
      <c r="L55" s="39">
        <f t="shared" ref="L55" si="79">SUM(L56:L57)</f>
        <v>10088</v>
      </c>
      <c r="M55" s="39">
        <f t="shared" ref="M55" si="80">SUM(M56:M57)</f>
        <v>40781</v>
      </c>
      <c r="N55" s="39">
        <f t="shared" ref="N55:O55" si="81">SUM(N56:N57)</f>
        <v>-121</v>
      </c>
      <c r="O55" s="39">
        <f t="shared" si="81"/>
        <v>3324</v>
      </c>
      <c r="P55" s="39">
        <f>SUM(P56:P57)</f>
        <v>7433</v>
      </c>
      <c r="Q55" s="39">
        <f t="shared" ref="Q55:R55" si="82">SUM(Q56:Q57)</f>
        <v>34275</v>
      </c>
      <c r="R55" s="39">
        <f t="shared" si="82"/>
        <v>7788</v>
      </c>
      <c r="S55" s="39">
        <f t="shared" ref="S55:T55" si="83">SUM(S56:S57)</f>
        <v>2059</v>
      </c>
      <c r="T55" s="39">
        <f t="shared" si="83"/>
        <v>1559</v>
      </c>
      <c r="U55" s="39">
        <f t="shared" ref="U55:V55" si="84">SUM(U56:U57)</f>
        <v>26671</v>
      </c>
      <c r="V55" s="39">
        <f t="shared" si="84"/>
        <v>-1330</v>
      </c>
      <c r="W55" s="39">
        <f t="shared" ref="W55" si="85">SUM(W56:W57)</f>
        <v>-8464</v>
      </c>
    </row>
    <row r="56" spans="2:23" ht="12" customHeight="1" x14ac:dyDescent="0.2">
      <c r="B56" s="14"/>
      <c r="C56" s="15" t="s">
        <v>43</v>
      </c>
      <c r="D56" s="6"/>
      <c r="E56" s="6"/>
      <c r="F56" s="6"/>
      <c r="G56" s="6"/>
      <c r="H56" s="6">
        <v>7446</v>
      </c>
      <c r="I56" s="9">
        <v>43912</v>
      </c>
      <c r="J56" s="9">
        <v>11411</v>
      </c>
      <c r="K56" s="6">
        <v>4554</v>
      </c>
      <c r="L56" s="9">
        <v>10088</v>
      </c>
      <c r="M56" s="9">
        <v>40781</v>
      </c>
      <c r="N56" s="9">
        <v>-121</v>
      </c>
      <c r="O56" s="6">
        <v>3324</v>
      </c>
      <c r="P56" s="9">
        <v>7433</v>
      </c>
      <c r="Q56" s="9">
        <v>34275</v>
      </c>
      <c r="R56" s="9">
        <v>7788</v>
      </c>
      <c r="S56" s="9">
        <v>2059</v>
      </c>
      <c r="T56" s="9">
        <v>1559</v>
      </c>
      <c r="U56" s="7">
        <v>26671</v>
      </c>
      <c r="V56" s="9">
        <v>-1330</v>
      </c>
      <c r="W56" s="9">
        <v>-8464</v>
      </c>
    </row>
    <row r="57" spans="2:23" ht="12" customHeight="1" x14ac:dyDescent="0.2">
      <c r="B57" s="14"/>
      <c r="C57" s="15" t="s">
        <v>44</v>
      </c>
      <c r="D57" s="6"/>
      <c r="E57" s="6"/>
      <c r="F57" s="6"/>
      <c r="G57" s="6"/>
      <c r="H57" s="6">
        <v>0</v>
      </c>
      <c r="I57" s="9">
        <v>0</v>
      </c>
      <c r="J57" s="9">
        <v>0</v>
      </c>
      <c r="K57" s="6">
        <v>0</v>
      </c>
      <c r="L57" s="9">
        <v>0</v>
      </c>
      <c r="M57" s="9">
        <v>0</v>
      </c>
      <c r="N57" s="9">
        <v>0</v>
      </c>
      <c r="O57" s="6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7">
        <v>0</v>
      </c>
      <c r="V57" s="9">
        <v>0</v>
      </c>
      <c r="W57" s="9">
        <v>0</v>
      </c>
    </row>
    <row r="58" spans="2:23" ht="12" customHeight="1" x14ac:dyDescent="0.2">
      <c r="B58" s="133" t="s">
        <v>21</v>
      </c>
      <c r="C58" s="133"/>
      <c r="D58" s="39"/>
      <c r="E58" s="39"/>
      <c r="F58" s="39"/>
      <c r="G58" s="39"/>
      <c r="H58" s="39">
        <f t="shared" ref="H58" si="86">SUM(H59:H60)</f>
        <v>7744</v>
      </c>
      <c r="I58" s="39">
        <f t="shared" ref="I58" si="87">SUM(I59:I60)</f>
        <v>45058</v>
      </c>
      <c r="J58" s="39">
        <f t="shared" ref="J58" si="88">SUM(J59:J60)</f>
        <v>11592</v>
      </c>
      <c r="K58" s="39">
        <f t="shared" ref="K58" si="89">SUM(K59:K60)</f>
        <v>4273</v>
      </c>
      <c r="L58" s="39">
        <f t="shared" ref="L58" si="90">SUM(L59:L60)</f>
        <v>10156</v>
      </c>
      <c r="M58" s="39">
        <f t="shared" ref="M58" si="91">SUM(M59:M60)</f>
        <v>40390</v>
      </c>
      <c r="N58" s="39">
        <f t="shared" ref="N58:O58" si="92">SUM(N59:N60)</f>
        <v>930</v>
      </c>
      <c r="O58" s="39">
        <f t="shared" si="92"/>
        <v>2128</v>
      </c>
      <c r="P58" s="39">
        <f>SUM(P59:P60)</f>
        <v>7930</v>
      </c>
      <c r="Q58" s="39">
        <f t="shared" ref="Q58:V58" si="93">SUM(Q59:Q60)</f>
        <v>33717</v>
      </c>
      <c r="R58" s="39">
        <f t="shared" si="93"/>
        <v>7400</v>
      </c>
      <c r="S58" s="39">
        <f t="shared" si="93"/>
        <v>1728</v>
      </c>
      <c r="T58" s="39">
        <f t="shared" si="93"/>
        <v>1973</v>
      </c>
      <c r="U58" s="39">
        <f t="shared" si="93"/>
        <v>27098</v>
      </c>
      <c r="V58" s="39">
        <f t="shared" si="93"/>
        <v>-1599</v>
      </c>
      <c r="W58" s="39">
        <f t="shared" ref="W58" si="94">SUM(W59:W60)</f>
        <v>-8245</v>
      </c>
    </row>
    <row r="59" spans="2:23" ht="12" customHeight="1" x14ac:dyDescent="0.2">
      <c r="B59" s="14"/>
      <c r="C59" s="15" t="s">
        <v>43</v>
      </c>
      <c r="D59" s="6"/>
      <c r="E59" s="6"/>
      <c r="F59" s="6"/>
      <c r="G59" s="6"/>
      <c r="H59" s="6">
        <v>7744</v>
      </c>
      <c r="I59" s="9">
        <v>45058</v>
      </c>
      <c r="J59" s="9">
        <v>11592</v>
      </c>
      <c r="K59" s="6">
        <v>4273</v>
      </c>
      <c r="L59" s="9">
        <v>10156</v>
      </c>
      <c r="M59" s="9">
        <v>40390</v>
      </c>
      <c r="N59" s="9">
        <v>930</v>
      </c>
      <c r="O59" s="6">
        <v>2128</v>
      </c>
      <c r="P59" s="9">
        <v>7930</v>
      </c>
      <c r="Q59" s="9">
        <v>33717</v>
      </c>
      <c r="R59" s="9">
        <v>7400</v>
      </c>
      <c r="S59" s="9">
        <v>1728</v>
      </c>
      <c r="T59" s="9">
        <v>1973</v>
      </c>
      <c r="U59" s="7">
        <v>27098</v>
      </c>
      <c r="V59" s="9">
        <v>-1599</v>
      </c>
      <c r="W59" s="9">
        <v>-8245</v>
      </c>
    </row>
    <row r="60" spans="2:23" ht="12" customHeight="1" x14ac:dyDescent="0.2">
      <c r="B60" s="14"/>
      <c r="C60" s="15" t="s">
        <v>44</v>
      </c>
      <c r="D60" s="6"/>
      <c r="E60" s="6"/>
      <c r="F60" s="6"/>
      <c r="G60" s="6"/>
      <c r="H60" s="6">
        <v>0</v>
      </c>
      <c r="I60" s="9">
        <v>0</v>
      </c>
      <c r="J60" s="9">
        <v>0</v>
      </c>
      <c r="K60" s="6">
        <v>0</v>
      </c>
      <c r="L60" s="9">
        <v>0</v>
      </c>
      <c r="M60" s="9">
        <v>0</v>
      </c>
      <c r="N60" s="9">
        <v>0</v>
      </c>
      <c r="O60" s="6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7">
        <v>0</v>
      </c>
      <c r="V60" s="9">
        <v>0</v>
      </c>
      <c r="W60" s="9">
        <v>0</v>
      </c>
    </row>
    <row r="61" spans="2:23" ht="12" customHeight="1" x14ac:dyDescent="0.2">
      <c r="B61" s="1"/>
      <c r="C61" s="2"/>
    </row>
    <row r="62" spans="2:23" ht="12" customHeight="1" x14ac:dyDescent="0.2">
      <c r="B62" s="1"/>
      <c r="C62" s="2"/>
    </row>
    <row r="63" spans="2:23" ht="12" customHeight="1" x14ac:dyDescent="0.2">
      <c r="B63" s="1"/>
      <c r="C63" s="2"/>
    </row>
    <row r="64" spans="2:23" ht="12" hidden="1" customHeight="1" outlineLevel="1" x14ac:dyDescent="0.2">
      <c r="B64" s="1"/>
      <c r="C64" s="2" t="s">
        <v>233</v>
      </c>
    </row>
    <row r="65" spans="3:3" ht="12" hidden="1" customHeight="1" outlineLevel="1" x14ac:dyDescent="0.2">
      <c r="C65" s="11" t="s">
        <v>234</v>
      </c>
    </row>
    <row r="66" spans="3:3" ht="12" hidden="1" customHeight="1" outlineLevel="1" x14ac:dyDescent="0.2"/>
    <row r="67" spans="3:3" ht="12" hidden="1" customHeight="1" outlineLevel="1" x14ac:dyDescent="0.2">
      <c r="C67" s="11" t="s">
        <v>235</v>
      </c>
    </row>
    <row r="68" spans="3:3" ht="12" customHeight="1" collapsed="1" x14ac:dyDescent="0.2"/>
  </sheetData>
  <mergeCells count="26">
    <mergeCell ref="B3:C4"/>
    <mergeCell ref="B5:C5"/>
    <mergeCell ref="B6:C6"/>
    <mergeCell ref="B9:C9"/>
    <mergeCell ref="H3:W3"/>
    <mergeCell ref="B12:C12"/>
    <mergeCell ref="B25:C25"/>
    <mergeCell ref="B19:C19"/>
    <mergeCell ref="B20:C20"/>
    <mergeCell ref="B21:C21"/>
    <mergeCell ref="B22:C22"/>
    <mergeCell ref="B15:C15"/>
    <mergeCell ref="B16:C16"/>
    <mergeCell ref="B54:C54"/>
    <mergeCell ref="B55:C55"/>
    <mergeCell ref="B58:C58"/>
    <mergeCell ref="B34:C34"/>
    <mergeCell ref="B35:C35"/>
    <mergeCell ref="B37:C37"/>
    <mergeCell ref="B26:C26"/>
    <mergeCell ref="B44:C44"/>
    <mergeCell ref="B29:C29"/>
    <mergeCell ref="B30:C30"/>
    <mergeCell ref="B32:C32"/>
    <mergeCell ref="B33:C33"/>
    <mergeCell ref="B43:C43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A68"/>
  <sheetViews>
    <sheetView showGridLines="0" tabSelected="1" zoomScaleNormal="100" zoomScaleSheetLayoutView="100" workbookViewId="0">
      <pane xSplit="3" ySplit="4" topLeftCell="H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M13" sqref="M13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1" width="10.7109375" style="3" customWidth="1"/>
    <col min="12" max="12" width="9.140625" style="3" customWidth="1"/>
    <col min="13" max="13" width="11.85546875" style="3" customWidth="1"/>
    <col min="14" max="20" width="9.140625" style="3" customWidth="1"/>
    <col min="21" max="16384" width="9.140625" style="3"/>
  </cols>
  <sheetData>
    <row r="1" spans="2:11" s="1" customFormat="1" ht="12" customHeight="1" x14ac:dyDescent="0.2">
      <c r="C1" s="2"/>
    </row>
    <row r="2" spans="2:11" s="1" customFormat="1" ht="12" customHeight="1" x14ac:dyDescent="0.2">
      <c r="B2" s="102" t="s">
        <v>236</v>
      </c>
      <c r="C2" s="13"/>
      <c r="D2" s="12"/>
      <c r="E2" s="12"/>
      <c r="F2" s="12"/>
      <c r="G2" s="12"/>
      <c r="H2" s="12"/>
      <c r="I2" s="12"/>
      <c r="J2" s="12"/>
      <c r="K2" s="12"/>
    </row>
    <row r="3" spans="2:11" ht="12" customHeight="1" x14ac:dyDescent="0.2">
      <c r="B3" s="140" t="s">
        <v>59</v>
      </c>
      <c r="C3" s="141"/>
      <c r="D3" s="103"/>
      <c r="E3" s="103"/>
      <c r="F3" s="103"/>
      <c r="G3" s="103"/>
      <c r="H3" s="149" t="s">
        <v>117</v>
      </c>
      <c r="I3" s="131"/>
      <c r="J3" s="131"/>
      <c r="K3" s="132"/>
    </row>
    <row r="4" spans="2:11" ht="12" customHeight="1" x14ac:dyDescent="0.2">
      <c r="B4" s="142"/>
      <c r="C4" s="143"/>
      <c r="D4" s="104" t="s">
        <v>51</v>
      </c>
      <c r="E4" s="104" t="s">
        <v>52</v>
      </c>
      <c r="F4" s="104" t="s">
        <v>53</v>
      </c>
      <c r="G4" s="104" t="s">
        <v>54</v>
      </c>
      <c r="H4" s="111">
        <v>2018</v>
      </c>
      <c r="I4" s="111">
        <v>2019</v>
      </c>
      <c r="J4" s="111">
        <v>2020</v>
      </c>
      <c r="K4" s="111">
        <v>2021</v>
      </c>
    </row>
    <row r="5" spans="2:11" ht="12" customHeight="1" x14ac:dyDescent="0.2">
      <c r="B5" s="144" t="s">
        <v>26</v>
      </c>
      <c r="C5" s="145"/>
      <c r="D5" s="4"/>
      <c r="E5" s="4"/>
      <c r="F5" s="4"/>
      <c r="G5" s="4"/>
      <c r="H5" s="23"/>
      <c r="I5" s="4"/>
      <c r="J5" s="21"/>
      <c r="K5" s="21"/>
    </row>
    <row r="6" spans="2:11" ht="12" customHeight="1" x14ac:dyDescent="0.2">
      <c r="B6" s="133" t="s">
        <v>0</v>
      </c>
      <c r="C6" s="133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</row>
    <row r="7" spans="2:11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</row>
    <row r="8" spans="2:11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</row>
    <row r="9" spans="2:11" ht="12" customHeight="1" x14ac:dyDescent="0.2">
      <c r="B9" s="133" t="s">
        <v>33</v>
      </c>
      <c r="C9" s="133"/>
      <c r="D9" s="39"/>
      <c r="E9" s="39"/>
      <c r="F9" s="39"/>
      <c r="G9" s="39"/>
      <c r="H9" s="39">
        <f t="shared" ref="H9:K9" si="1">SUM(H10:H11)</f>
        <v>-189145</v>
      </c>
      <c r="I9" s="39">
        <f t="shared" si="1"/>
        <v>-199923</v>
      </c>
      <c r="J9" s="39">
        <f t="shared" si="1"/>
        <v>-281969</v>
      </c>
      <c r="K9" s="39">
        <f t="shared" si="1"/>
        <v>-250765</v>
      </c>
    </row>
    <row r="10" spans="2:11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</row>
    <row r="11" spans="2:11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</row>
    <row r="12" spans="2:11" ht="12" customHeight="1" x14ac:dyDescent="0.2">
      <c r="B12" s="133" t="s">
        <v>3</v>
      </c>
      <c r="C12" s="133"/>
      <c r="D12" s="39"/>
      <c r="E12" s="39"/>
      <c r="F12" s="39"/>
      <c r="G12" s="39"/>
      <c r="H12" s="39">
        <f t="shared" ref="H12:K12" si="2">H6+H9</f>
        <v>76360</v>
      </c>
      <c r="I12" s="39">
        <f t="shared" si="2"/>
        <v>63044</v>
      </c>
      <c r="J12" s="39">
        <f t="shared" si="2"/>
        <v>71455</v>
      </c>
      <c r="K12" s="39">
        <f t="shared" si="2"/>
        <v>31721</v>
      </c>
    </row>
    <row r="13" spans="2:11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</row>
    <row r="14" spans="2:11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</row>
    <row r="15" spans="2:11" ht="12" customHeight="1" x14ac:dyDescent="0.2">
      <c r="B15" s="133" t="s">
        <v>6</v>
      </c>
      <c r="C15" s="133"/>
      <c r="D15" s="39"/>
      <c r="E15" s="39"/>
      <c r="F15" s="39"/>
      <c r="G15" s="39"/>
      <c r="H15" s="39">
        <f t="shared" ref="H15:J15" si="3">SUM(H12:H14)</f>
        <v>27260</v>
      </c>
      <c r="I15" s="39">
        <f t="shared" si="3"/>
        <v>12248</v>
      </c>
      <c r="J15" s="39">
        <f t="shared" si="3"/>
        <v>23238</v>
      </c>
      <c r="K15" s="39">
        <f t="shared" ref="K15" si="4">SUM(K12:K14)</f>
        <v>-14238</v>
      </c>
    </row>
    <row r="16" spans="2:11" ht="12" customHeight="1" x14ac:dyDescent="0.2">
      <c r="B16" s="133" t="s">
        <v>34</v>
      </c>
      <c r="C16" s="133"/>
      <c r="D16" s="39"/>
      <c r="E16" s="39"/>
      <c r="F16" s="39"/>
      <c r="G16" s="39"/>
      <c r="H16" s="39">
        <f t="shared" ref="H16:J16" si="5">SUM(H17:H18)</f>
        <v>-2011.9999999999995</v>
      </c>
      <c r="I16" s="39">
        <f t="shared" si="5"/>
        <v>-38.036319999999932</v>
      </c>
      <c r="J16" s="39">
        <f t="shared" si="5"/>
        <v>730</v>
      </c>
      <c r="K16" s="39">
        <f t="shared" ref="K16" si="6">SUM(K17:K18)</f>
        <v>3874.0000000000009</v>
      </c>
    </row>
    <row r="17" spans="2:27" ht="12" customHeight="1" x14ac:dyDescent="0.2">
      <c r="B17" s="16"/>
      <c r="C17" s="17" t="s">
        <v>35</v>
      </c>
      <c r="D17" s="6"/>
      <c r="E17" s="6"/>
      <c r="F17" s="6"/>
      <c r="G17" s="6"/>
      <c r="H17" s="6">
        <f>SUM('P&amp;L(q)'!H17:K17)</f>
        <v>1183</v>
      </c>
      <c r="I17" s="6">
        <f>SUM('P&amp;L(q)'!L17:O17)</f>
        <v>1796.7184199999999</v>
      </c>
      <c r="J17" s="7">
        <f>SUM('P&amp;L(q)'!P17:S17)</f>
        <v>1952</v>
      </c>
      <c r="K17" s="7">
        <f>SUM('P&amp;L(q)'!$T17:W17)</f>
        <v>4706.0000000000009</v>
      </c>
    </row>
    <row r="18" spans="2:27" ht="12" customHeight="1" x14ac:dyDescent="0.2">
      <c r="B18" s="16"/>
      <c r="C18" s="17" t="s">
        <v>36</v>
      </c>
      <c r="D18" s="6"/>
      <c r="E18" s="6"/>
      <c r="F18" s="6"/>
      <c r="G18" s="6"/>
      <c r="H18" s="6">
        <f>SUM('P&amp;L(q)'!H18:K18)</f>
        <v>-3194.9999999999995</v>
      </c>
      <c r="I18" s="6">
        <f>SUM('P&amp;L(q)'!L18:O18)</f>
        <v>-1834.7547399999999</v>
      </c>
      <c r="J18" s="7">
        <f>SUM('P&amp;L(q)'!P18:S18)</f>
        <v>-1222</v>
      </c>
      <c r="K18" s="7">
        <f>SUM('P&amp;L(q)'!$T18:W18)</f>
        <v>-832</v>
      </c>
    </row>
    <row r="19" spans="2:27" s="10" customFormat="1" ht="12" customHeight="1" x14ac:dyDescent="0.2">
      <c r="B19" s="138" t="s">
        <v>7</v>
      </c>
      <c r="C19" s="139"/>
      <c r="D19" s="6"/>
      <c r="E19" s="6"/>
      <c r="F19" s="6"/>
      <c r="G19" s="6"/>
      <c r="H19" s="6">
        <f>SUM('P&amp;L(q)'!H19:K19)</f>
        <v>0</v>
      </c>
      <c r="I19" s="6">
        <f>SUM('P&amp;L(q)'!L19:O19)</f>
        <v>0</v>
      </c>
      <c r="J19" s="7">
        <f>SUM('P&amp;L(q)'!P19:S19)</f>
        <v>0</v>
      </c>
      <c r="K19" s="7">
        <f>SUM('P&amp;L(q)'!$T19:W19)</f>
        <v>0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2:27" s="10" customFormat="1" ht="12" customHeight="1" x14ac:dyDescent="0.2">
      <c r="B20" s="138" t="s">
        <v>27</v>
      </c>
      <c r="C20" s="139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2:27" ht="12" customHeight="1" x14ac:dyDescent="0.2">
      <c r="B21" s="133" t="s">
        <v>8</v>
      </c>
      <c r="C21" s="133"/>
      <c r="D21" s="39"/>
      <c r="E21" s="39"/>
      <c r="F21" s="39"/>
      <c r="G21" s="39"/>
      <c r="H21" s="39">
        <f>SUM(H15:H16)+H19+H20</f>
        <v>25248</v>
      </c>
      <c r="I21" s="39">
        <f>SUM(I15:I16)+I19+I20</f>
        <v>12209.963680000001</v>
      </c>
      <c r="J21" s="39">
        <f>SUM(J15:J16)+J19+J20</f>
        <v>23968</v>
      </c>
      <c r="K21" s="39">
        <f>SUM(K15:K16)+K19+K20</f>
        <v>-10364</v>
      </c>
    </row>
    <row r="22" spans="2:27" ht="12" customHeight="1" x14ac:dyDescent="0.2">
      <c r="B22" s="133" t="s">
        <v>37</v>
      </c>
      <c r="C22" s="133"/>
      <c r="D22" s="39"/>
      <c r="E22" s="39"/>
      <c r="F22" s="39"/>
      <c r="G22" s="39"/>
      <c r="H22" s="39">
        <f t="shared" ref="H22:J22" si="7">SUM(H23:H24)</f>
        <v>47035</v>
      </c>
      <c r="I22" s="39">
        <f t="shared" si="7"/>
        <v>42308</v>
      </c>
      <c r="J22" s="39">
        <f t="shared" si="7"/>
        <v>32641.253849999994</v>
      </c>
      <c r="K22" s="39">
        <f t="shared" ref="K22" si="8">SUM(K23:K24)</f>
        <v>31956.000000000007</v>
      </c>
    </row>
    <row r="23" spans="2:27" ht="12" customHeight="1" x14ac:dyDescent="0.2">
      <c r="B23" s="16"/>
      <c r="C23" s="17" t="s">
        <v>35</v>
      </c>
      <c r="D23" s="6"/>
      <c r="E23" s="6"/>
      <c r="F23" s="6"/>
      <c r="G23" s="6"/>
      <c r="H23" s="6">
        <f>SUM('P&amp;L(q)'!H23:K23)</f>
        <v>49691.568899999998</v>
      </c>
      <c r="I23" s="6">
        <f>SUM('P&amp;L(q)'!L23:O23)</f>
        <v>44454.705650000004</v>
      </c>
      <c r="J23" s="7">
        <f>SUM('P&amp;L(q)'!P23:S23)</f>
        <v>33983.253849999994</v>
      </c>
      <c r="K23" s="7">
        <f>SUM('P&amp;L(q)'!$T23:W23)</f>
        <v>34670.000000000007</v>
      </c>
    </row>
    <row r="24" spans="2:27" ht="12" customHeight="1" x14ac:dyDescent="0.2">
      <c r="B24" s="16"/>
      <c r="C24" s="17" t="s">
        <v>36</v>
      </c>
      <c r="D24" s="6"/>
      <c r="E24" s="6"/>
      <c r="F24" s="6"/>
      <c r="G24" s="6"/>
      <c r="H24" s="6">
        <f>SUM('P&amp;L(q)'!H24:K24)</f>
        <v>-2656.5688999999998</v>
      </c>
      <c r="I24" s="6">
        <f>SUM('P&amp;L(q)'!L24:O24)</f>
        <v>-2146.7056499999999</v>
      </c>
      <c r="J24" s="7">
        <f>SUM('P&amp;L(q)'!P24:S24)</f>
        <v>-1342</v>
      </c>
      <c r="K24" s="7">
        <f>SUM('P&amp;L(q)'!$T24:W24)</f>
        <v>-2714</v>
      </c>
      <c r="P24" s="10"/>
      <c r="W24" s="10"/>
      <c r="X24" s="10"/>
      <c r="Y24" s="10"/>
      <c r="Z24" s="10"/>
      <c r="AA24" s="10"/>
    </row>
    <row r="25" spans="2:27" s="10" customFormat="1" ht="12" customHeight="1" x14ac:dyDescent="0.2">
      <c r="B25" s="138" t="s">
        <v>28</v>
      </c>
      <c r="C25" s="139"/>
      <c r="D25" s="6"/>
      <c r="E25" s="6"/>
      <c r="F25" s="6"/>
      <c r="G25" s="6"/>
      <c r="H25" s="6">
        <f>SUM('P&amp;L(q)'!H25:K25)</f>
        <v>0</v>
      </c>
      <c r="I25" s="6">
        <f>SUM('P&amp;L(q)'!L25:O25)</f>
        <v>0</v>
      </c>
      <c r="J25" s="7">
        <f>SUM('P&amp;L(q)'!P25:S25)</f>
        <v>0</v>
      </c>
      <c r="K25" s="7">
        <f>SUM('P&amp;L(q)'!$T25:W25)</f>
        <v>0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2:27" ht="12" customHeight="1" x14ac:dyDescent="0.2">
      <c r="B26" s="133" t="s">
        <v>9</v>
      </c>
      <c r="C26" s="133"/>
      <c r="D26" s="39"/>
      <c r="E26" s="39"/>
      <c r="F26" s="39"/>
      <c r="G26" s="39"/>
      <c r="H26" s="39" cm="1">
        <f t="array" ref="H26">SUM(H21:H22+H25)</f>
        <v>72283</v>
      </c>
      <c r="I26" s="39" cm="1">
        <f t="array" ref="I26">SUM(I21:I22+I25)</f>
        <v>54517.963680000001</v>
      </c>
      <c r="J26" s="39" cm="1">
        <f t="array" ref="J26">SUM(J21:J22+J25)</f>
        <v>56609.253849999994</v>
      </c>
      <c r="K26" s="39" cm="1">
        <f t="array" ref="K26">SUM(K21:K22+K25)</f>
        <v>21592.000000000007</v>
      </c>
    </row>
    <row r="27" spans="2:27" ht="12" customHeight="1" x14ac:dyDescent="0.2">
      <c r="B27" s="14"/>
      <c r="C27" s="15" t="s">
        <v>10</v>
      </c>
      <c r="D27" s="6"/>
      <c r="E27" s="6"/>
      <c r="F27" s="6"/>
      <c r="G27" s="6"/>
      <c r="H27" s="6">
        <f>SUM('P&amp;L(q)'!H27:K27)</f>
        <v>-1579</v>
      </c>
      <c r="I27" s="6">
        <f>SUM('P&amp;L(q)'!L27:O27)</f>
        <v>-2139</v>
      </c>
      <c r="J27" s="7">
        <f>SUM('P&amp;L(q)'!P27:S27)</f>
        <v>-2840</v>
      </c>
      <c r="K27" s="7">
        <f>SUM('P&amp;L(q)'!$T27:W27)</f>
        <v>-1421</v>
      </c>
    </row>
    <row r="28" spans="2:27" ht="12" customHeight="1" x14ac:dyDescent="0.2">
      <c r="B28" s="14"/>
      <c r="C28" s="15" t="s">
        <v>11</v>
      </c>
      <c r="D28" s="6"/>
      <c r="E28" s="6"/>
      <c r="F28" s="6"/>
      <c r="G28" s="6"/>
      <c r="H28" s="6">
        <f>SUM('P&amp;L(q)'!H28:K28)</f>
        <v>-3381</v>
      </c>
      <c r="I28" s="6">
        <f>SUM('P&amp;L(q)'!L28:O28)</f>
        <v>1693</v>
      </c>
      <c r="J28" s="7">
        <f>SUM('P&amp;L(q)'!P28:S28)</f>
        <v>-2214</v>
      </c>
      <c r="K28" s="7">
        <f>SUM('P&amp;L(q)'!$T28:W28)</f>
        <v>-1735</v>
      </c>
      <c r="P28" s="10"/>
      <c r="W28" s="10"/>
      <c r="X28" s="10"/>
      <c r="Y28" s="10"/>
      <c r="Z28" s="10"/>
    </row>
    <row r="29" spans="2:27" ht="12" customHeight="1" x14ac:dyDescent="0.2">
      <c r="B29" s="133" t="s">
        <v>12</v>
      </c>
      <c r="C29" s="133"/>
      <c r="D29" s="39"/>
      <c r="E29" s="39"/>
      <c r="F29" s="39"/>
      <c r="G29" s="39"/>
      <c r="H29" s="39">
        <f t="shared" ref="H29:K29" si="9">SUM(H26:H28)</f>
        <v>67323</v>
      </c>
      <c r="I29" s="39">
        <f t="shared" si="9"/>
        <v>54071.963680000001</v>
      </c>
      <c r="J29" s="39">
        <f t="shared" si="9"/>
        <v>51555.253849999994</v>
      </c>
      <c r="K29" s="39">
        <f t="shared" si="9"/>
        <v>18436.000000000007</v>
      </c>
      <c r="AA29" s="10"/>
    </row>
    <row r="30" spans="2:27" s="10" customFormat="1" ht="12" customHeight="1" x14ac:dyDescent="0.2">
      <c r="B30" s="134" t="s">
        <v>13</v>
      </c>
      <c r="C30" s="135"/>
      <c r="D30" s="20"/>
      <c r="E30" s="20"/>
      <c r="F30" s="20"/>
      <c r="G30" s="20"/>
      <c r="H30" s="20"/>
      <c r="I30" s="20"/>
      <c r="J30" s="22"/>
      <c r="K30" s="2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AA30" s="3"/>
    </row>
    <row r="31" spans="2:27" ht="12" customHeight="1" x14ac:dyDescent="0.2">
      <c r="B31" s="14"/>
      <c r="C31" s="15" t="s">
        <v>14</v>
      </c>
      <c r="D31" s="6"/>
      <c r="E31" s="6"/>
      <c r="F31" s="6"/>
      <c r="G31" s="6"/>
      <c r="H31" s="6">
        <f>SUM('P&amp;L(q)'!H31:K31)</f>
        <v>0</v>
      </c>
      <c r="I31" s="6">
        <f>SUM('P&amp;L(q)'!L31:O31)</f>
        <v>0</v>
      </c>
      <c r="J31" s="7">
        <f>SUM('P&amp;L(q)'!P31:S31)</f>
        <v>0</v>
      </c>
      <c r="K31" s="7">
        <f>SUM('P&amp;L(q)'!$T31:W31)</f>
        <v>0</v>
      </c>
      <c r="AA31" s="10"/>
    </row>
    <row r="32" spans="2:27" s="10" customFormat="1" ht="12" customHeight="1" x14ac:dyDescent="0.2">
      <c r="B32" s="134" t="s">
        <v>15</v>
      </c>
      <c r="C32" s="135"/>
      <c r="D32" s="5"/>
      <c r="E32" s="5"/>
      <c r="F32" s="5"/>
      <c r="G32" s="5"/>
      <c r="H32" s="5"/>
      <c r="I32" s="5"/>
      <c r="J32" s="5"/>
      <c r="K32" s="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2:11" ht="12" customHeight="1" x14ac:dyDescent="0.2">
      <c r="B33" s="133" t="s">
        <v>16</v>
      </c>
      <c r="C33" s="133"/>
      <c r="D33" s="39"/>
      <c r="E33" s="39"/>
      <c r="F33" s="39"/>
      <c r="G33" s="39"/>
      <c r="H33" s="39">
        <f t="shared" ref="H33:K33" si="10">H29+H31</f>
        <v>67323</v>
      </c>
      <c r="I33" s="39">
        <f t="shared" si="10"/>
        <v>54071.963680000001</v>
      </c>
      <c r="J33" s="39">
        <f t="shared" si="10"/>
        <v>51555.253849999994</v>
      </c>
      <c r="K33" s="39">
        <f t="shared" si="10"/>
        <v>18436.000000000007</v>
      </c>
    </row>
    <row r="34" spans="2:11" ht="12" customHeight="1" x14ac:dyDescent="0.2">
      <c r="B34" s="136"/>
      <c r="C34" s="137"/>
    </row>
    <row r="35" spans="2:11" ht="12" customHeight="1" x14ac:dyDescent="0.2">
      <c r="B35" s="133" t="s">
        <v>8</v>
      </c>
      <c r="C35" s="133"/>
      <c r="H35" s="39">
        <f t="shared" ref="H35:K35" si="11">H21</f>
        <v>25248</v>
      </c>
      <c r="I35" s="39">
        <f t="shared" si="11"/>
        <v>12209.963680000001</v>
      </c>
      <c r="J35" s="39">
        <f t="shared" si="11"/>
        <v>23968</v>
      </c>
      <c r="K35" s="39">
        <f t="shared" si="11"/>
        <v>-10364</v>
      </c>
    </row>
    <row r="36" spans="2:11" ht="12" customHeight="1" x14ac:dyDescent="0.2">
      <c r="B36" s="105"/>
      <c r="C36" s="106" t="s">
        <v>22</v>
      </c>
      <c r="H36" s="6">
        <f>SUM('P&amp;L(q)'!H36:K36)</f>
        <v>14645</v>
      </c>
      <c r="I36" s="6">
        <f>SUM('P&amp;L(q)'!L36:O36)</f>
        <v>15768</v>
      </c>
      <c r="J36" s="7">
        <f>SUM('P&amp;L(q)'!P36:S36)</f>
        <v>17672</v>
      </c>
      <c r="K36" s="7">
        <f>SUM('P&amp;L(q)'!$T36:W36)</f>
        <v>19295</v>
      </c>
    </row>
    <row r="37" spans="2:11" ht="12" customHeight="1" x14ac:dyDescent="0.2">
      <c r="B37" s="133" t="s">
        <v>23</v>
      </c>
      <c r="C37" s="133"/>
      <c r="H37" s="39">
        <f>SUM(H35:H36)</f>
        <v>39893</v>
      </c>
      <c r="I37" s="39">
        <f t="shared" ref="I37:K37" si="12">SUM(I35:I36)</f>
        <v>27977.963680000001</v>
      </c>
      <c r="J37" s="39">
        <f t="shared" si="12"/>
        <v>41640</v>
      </c>
      <c r="K37" s="39">
        <f t="shared" si="12"/>
        <v>8931</v>
      </c>
    </row>
    <row r="38" spans="2:11" ht="12" customHeight="1" x14ac:dyDescent="0.2">
      <c r="B38" s="105" t="s">
        <v>218</v>
      </c>
      <c r="C38" s="106"/>
      <c r="H38" s="108">
        <f t="shared" ref="H38:K38" si="13">H37/H6</f>
        <v>0.1502532908984765</v>
      </c>
      <c r="I38" s="108">
        <f t="shared" si="13"/>
        <v>0.1063934397852202</v>
      </c>
      <c r="J38" s="108">
        <f t="shared" si="13"/>
        <v>0.1178188238489746</v>
      </c>
      <c r="K38" s="108">
        <f t="shared" si="13"/>
        <v>3.1615726089080518E-2</v>
      </c>
    </row>
    <row r="39" spans="2:11" ht="12" hidden="1" customHeight="1" x14ac:dyDescent="0.2">
      <c r="B39" s="105"/>
      <c r="C39" s="106" t="s">
        <v>219</v>
      </c>
      <c r="H39" s="5"/>
      <c r="I39" s="5"/>
      <c r="J39" s="5"/>
      <c r="K39" s="5"/>
    </row>
    <row r="40" spans="2:11" ht="12" customHeight="1" x14ac:dyDescent="0.2">
      <c r="B40" s="1"/>
      <c r="C40" s="2"/>
    </row>
    <row r="41" spans="2:11" ht="12" customHeight="1" x14ac:dyDescent="0.2">
      <c r="B41" s="1"/>
      <c r="C41" s="2"/>
    </row>
    <row r="42" spans="2:11" ht="12" customHeight="1" x14ac:dyDescent="0.2">
      <c r="B42" s="1"/>
      <c r="C42" s="2"/>
    </row>
    <row r="43" spans="2:11" ht="12" customHeight="1" x14ac:dyDescent="0.2">
      <c r="B43" s="134" t="s">
        <v>38</v>
      </c>
      <c r="C43" s="135"/>
      <c r="D43" s="9"/>
      <c r="E43" s="9"/>
      <c r="F43" s="9"/>
      <c r="G43" s="9"/>
      <c r="H43" s="9"/>
      <c r="I43" s="9"/>
      <c r="J43" s="9"/>
      <c r="K43" s="9"/>
    </row>
    <row r="44" spans="2:11" ht="12" customHeight="1" x14ac:dyDescent="0.2">
      <c r="B44" s="133" t="s">
        <v>39</v>
      </c>
      <c r="C44" s="133"/>
      <c r="D44" s="39"/>
      <c r="E44" s="39"/>
      <c r="F44" s="39"/>
      <c r="G44" s="39"/>
      <c r="H44" s="39">
        <f t="shared" ref="H44:K44" si="14">SUM(H46:H49)+SUM(H51:H53)</f>
        <v>1344</v>
      </c>
      <c r="I44" s="39">
        <f t="shared" si="14"/>
        <v>-468</v>
      </c>
      <c r="J44" s="39">
        <f t="shared" si="14"/>
        <v>-780</v>
      </c>
      <c r="K44" s="39">
        <f t="shared" si="14"/>
        <v>791</v>
      </c>
    </row>
    <row r="45" spans="2:11" ht="12" customHeight="1" x14ac:dyDescent="0.2">
      <c r="B45" s="69"/>
      <c r="C45" s="19" t="s">
        <v>40</v>
      </c>
      <c r="D45" s="6"/>
      <c r="E45" s="6"/>
      <c r="F45" s="6"/>
      <c r="G45" s="6"/>
      <c r="H45" s="9">
        <v>0</v>
      </c>
      <c r="I45" s="9">
        <v>0</v>
      </c>
      <c r="J45" s="9">
        <v>0</v>
      </c>
      <c r="K45" s="9"/>
    </row>
    <row r="46" spans="2:11" ht="12" customHeight="1" x14ac:dyDescent="0.2">
      <c r="B46" s="14"/>
      <c r="C46" s="15" t="s">
        <v>17</v>
      </c>
      <c r="D46" s="6"/>
      <c r="E46" s="6"/>
      <c r="F46" s="6"/>
      <c r="G46" s="6"/>
      <c r="H46" s="6">
        <f>SUM('P&amp;L(q)'!H46:K46)</f>
        <v>0</v>
      </c>
      <c r="I46" s="6">
        <f>SUM('P&amp;L(q)'!L46:O46)</f>
        <v>0</v>
      </c>
      <c r="J46" s="7">
        <f>SUM('P&amp;L(q)'!P46:S46)</f>
        <v>0</v>
      </c>
      <c r="K46" s="7">
        <f>SUM('P&amp;L(q)'!$T46:W46)</f>
        <v>0</v>
      </c>
    </row>
    <row r="47" spans="2:11" ht="12" customHeight="1" x14ac:dyDescent="0.2">
      <c r="B47" s="14"/>
      <c r="C47" s="15" t="s">
        <v>29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</row>
    <row r="48" spans="2:11" ht="12" customHeight="1" x14ac:dyDescent="0.2">
      <c r="B48" s="14"/>
      <c r="C48" s="15" t="s">
        <v>18</v>
      </c>
      <c r="D48" s="6"/>
      <c r="E48" s="6"/>
      <c r="F48" s="6"/>
      <c r="G48" s="6"/>
      <c r="H48" s="6">
        <f>SUM('P&amp;L(q)'!H48:K48)</f>
        <v>1595</v>
      </c>
      <c r="I48" s="6">
        <f>SUM('P&amp;L(q)'!L48:O48)</f>
        <v>-362</v>
      </c>
      <c r="J48" s="7">
        <f>SUM('P&amp;L(q)'!P48:S48)</f>
        <v>-676</v>
      </c>
      <c r="K48" s="7">
        <f>SUM('P&amp;L(q)'!$T48:W48)</f>
        <v>627</v>
      </c>
    </row>
    <row r="49" spans="2:11" ht="12" customHeight="1" x14ac:dyDescent="0.2">
      <c r="B49" s="14"/>
      <c r="C49" s="15" t="s">
        <v>30</v>
      </c>
      <c r="D49" s="6"/>
      <c r="E49" s="6"/>
      <c r="F49" s="6"/>
      <c r="G49" s="6"/>
      <c r="H49" s="6">
        <f>SUM('P&amp;L(q)'!H49:K49)</f>
        <v>0</v>
      </c>
      <c r="I49" s="6">
        <f>SUM('P&amp;L(q)'!L49:O49)</f>
        <v>0</v>
      </c>
      <c r="J49" s="7">
        <f>SUM('P&amp;L(q)'!P49:S49)</f>
        <v>0</v>
      </c>
      <c r="K49" s="7">
        <f>SUM('P&amp;L(q)'!$T49:W49)</f>
        <v>0</v>
      </c>
    </row>
    <row r="50" spans="2:11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/>
    </row>
    <row r="51" spans="2:11" ht="12" customHeight="1" x14ac:dyDescent="0.2">
      <c r="B51" s="14"/>
      <c r="C51" s="15" t="s">
        <v>42</v>
      </c>
      <c r="D51" s="6"/>
      <c r="E51" s="6"/>
      <c r="F51" s="6"/>
      <c r="G51" s="6"/>
      <c r="H51" s="6">
        <f>SUM('P&amp;L(q)'!H51:K51)</f>
        <v>-251</v>
      </c>
      <c r="I51" s="6">
        <f>SUM('P&amp;L(q)'!L51:O51)</f>
        <v>-106</v>
      </c>
      <c r="J51" s="7">
        <f>SUM('P&amp;L(q)'!P51:S51)</f>
        <v>-104</v>
      </c>
      <c r="K51" s="7">
        <f>SUM('P&amp;L(q)'!$T51:W51)</f>
        <v>164</v>
      </c>
    </row>
    <row r="52" spans="2:11" ht="12" customHeight="1" x14ac:dyDescent="0.2">
      <c r="B52" s="14"/>
      <c r="C52" s="15" t="s">
        <v>31</v>
      </c>
      <c r="D52" s="6"/>
      <c r="E52" s="6"/>
      <c r="F52" s="6"/>
      <c r="G52" s="6"/>
      <c r="H52" s="6">
        <f>SUM('P&amp;L(q)'!H52:K52)</f>
        <v>0</v>
      </c>
      <c r="I52" s="6">
        <f>SUM('P&amp;L(q)'!L52:O52)</f>
        <v>0</v>
      </c>
      <c r="J52" s="7">
        <f>SUM('P&amp;L(q)'!P52:S52)</f>
        <v>0</v>
      </c>
      <c r="K52" s="7">
        <f>SUM('P&amp;L(q)'!$T52:W52)</f>
        <v>0</v>
      </c>
    </row>
    <row r="53" spans="2:11" ht="12" customHeight="1" x14ac:dyDescent="0.2">
      <c r="B53" s="14"/>
      <c r="C53" s="15" t="s">
        <v>32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</row>
    <row r="54" spans="2:11" ht="12" customHeight="1" x14ac:dyDescent="0.2">
      <c r="B54" s="133" t="s">
        <v>19</v>
      </c>
      <c r="C54" s="133"/>
      <c r="D54" s="39"/>
      <c r="E54" s="39"/>
      <c r="F54" s="39"/>
      <c r="G54" s="39"/>
      <c r="H54" s="39">
        <f>H33+H44</f>
        <v>68667</v>
      </c>
      <c r="I54" s="39">
        <f>I33+I44</f>
        <v>53603.963680000001</v>
      </c>
      <c r="J54" s="39">
        <f>J33+J44</f>
        <v>50775.253849999994</v>
      </c>
      <c r="K54" s="39">
        <f>K33+K44</f>
        <v>19227.000000000007</v>
      </c>
    </row>
    <row r="55" spans="2:11" ht="12" customHeight="1" x14ac:dyDescent="0.2">
      <c r="B55" s="133" t="s">
        <v>20</v>
      </c>
      <c r="C55" s="133"/>
      <c r="D55" s="39"/>
      <c r="E55" s="39"/>
      <c r="F55" s="39"/>
      <c r="G55" s="39"/>
      <c r="H55" s="39">
        <f t="shared" ref="H55:J55" si="15">SUM(H56:H57)</f>
        <v>67323</v>
      </c>
      <c r="I55" s="39">
        <f t="shared" si="15"/>
        <v>54072</v>
      </c>
      <c r="J55" s="39">
        <f t="shared" si="15"/>
        <v>51555</v>
      </c>
      <c r="K55" s="39">
        <f t="shared" ref="K55" si="16">SUM(K56:K57)</f>
        <v>18436</v>
      </c>
    </row>
    <row r="56" spans="2:11" ht="12" customHeight="1" x14ac:dyDescent="0.2">
      <c r="B56" s="14"/>
      <c r="C56" s="15" t="s">
        <v>43</v>
      </c>
      <c r="D56" s="6"/>
      <c r="E56" s="6"/>
      <c r="F56" s="6"/>
      <c r="G56" s="6"/>
      <c r="H56" s="6">
        <f>SUM('P&amp;L(q)'!H56:K56)</f>
        <v>67323</v>
      </c>
      <c r="I56" s="6">
        <f>SUM('P&amp;L(q)'!L56:O56)</f>
        <v>54072</v>
      </c>
      <c r="J56" s="7">
        <f>SUM('P&amp;L(q)'!P56:S56)</f>
        <v>51555</v>
      </c>
      <c r="K56" s="7">
        <f>SUM('P&amp;L(q)'!$T56:W56)</f>
        <v>18436</v>
      </c>
    </row>
    <row r="57" spans="2:11" ht="12" customHeight="1" x14ac:dyDescent="0.2">
      <c r="B57" s="14"/>
      <c r="C57" s="15" t="s">
        <v>44</v>
      </c>
      <c r="D57" s="6"/>
      <c r="E57" s="6"/>
      <c r="F57" s="6"/>
      <c r="G57" s="6"/>
      <c r="H57" s="6">
        <f>SUM('P&amp;L(q)'!H57:K57)</f>
        <v>0</v>
      </c>
      <c r="I57" s="6">
        <f>SUM('P&amp;L(q)'!L57:O57)</f>
        <v>0</v>
      </c>
      <c r="J57" s="7">
        <f>SUM('P&amp;L(q)'!P57:S57)</f>
        <v>0</v>
      </c>
      <c r="K57" s="7">
        <f>SUM('P&amp;L(q)'!$T57:W57)</f>
        <v>0</v>
      </c>
    </row>
    <row r="58" spans="2:11" ht="12" customHeight="1" x14ac:dyDescent="0.2">
      <c r="B58" s="133" t="s">
        <v>21</v>
      </c>
      <c r="C58" s="133"/>
      <c r="D58" s="39"/>
      <c r="E58" s="39"/>
      <c r="F58" s="39"/>
      <c r="G58" s="39"/>
      <c r="H58" s="39">
        <f t="shared" ref="H58:K58" si="17">SUM(H59:H60)</f>
        <v>68667</v>
      </c>
      <c r="I58" s="39">
        <f t="shared" si="17"/>
        <v>53604</v>
      </c>
      <c r="J58" s="39">
        <f t="shared" si="17"/>
        <v>50775</v>
      </c>
      <c r="K58" s="39">
        <f t="shared" si="17"/>
        <v>19227</v>
      </c>
    </row>
    <row r="59" spans="2:11" ht="12" customHeight="1" x14ac:dyDescent="0.2">
      <c r="B59" s="14"/>
      <c r="C59" s="15" t="s">
        <v>43</v>
      </c>
      <c r="D59" s="6"/>
      <c r="E59" s="6"/>
      <c r="F59" s="6"/>
      <c r="G59" s="6"/>
      <c r="H59" s="6">
        <f>SUM('P&amp;L(q)'!H59:K59)</f>
        <v>68667</v>
      </c>
      <c r="I59" s="6">
        <f>SUM('P&amp;L(q)'!L59:O59)</f>
        <v>53604</v>
      </c>
      <c r="J59" s="7">
        <f>SUM('P&amp;L(q)'!P59:S59)</f>
        <v>50775</v>
      </c>
      <c r="K59" s="7">
        <f>SUM('P&amp;L(q)'!$T59:W59)</f>
        <v>19227</v>
      </c>
    </row>
    <row r="60" spans="2:11" ht="12" customHeight="1" x14ac:dyDescent="0.2">
      <c r="B60" s="14"/>
      <c r="C60" s="15" t="s">
        <v>44</v>
      </c>
      <c r="D60" s="6"/>
      <c r="E60" s="6"/>
      <c r="F60" s="6"/>
      <c r="G60" s="6"/>
      <c r="H60" s="6">
        <f>SUM('P&amp;L(q)'!H60:K60)</f>
        <v>0</v>
      </c>
      <c r="I60" s="6">
        <f>SUM('P&amp;L(q)'!L60:O60)</f>
        <v>0</v>
      </c>
      <c r="J60" s="7">
        <f>SUM('P&amp;L(q)'!P60:S60)</f>
        <v>0</v>
      </c>
      <c r="K60" s="7">
        <f>SUM('P&amp;L(q)'!$T60:W60)</f>
        <v>0</v>
      </c>
    </row>
    <row r="61" spans="2:11" ht="12" customHeight="1" x14ac:dyDescent="0.2">
      <c r="B61" s="1"/>
      <c r="C61" s="2"/>
    </row>
    <row r="62" spans="2:11" ht="12" customHeight="1" x14ac:dyDescent="0.2">
      <c r="B62" s="1"/>
      <c r="C62" s="2"/>
    </row>
    <row r="63" spans="2:11" ht="12" customHeight="1" x14ac:dyDescent="0.2">
      <c r="B63" s="1"/>
      <c r="C63" s="2"/>
    </row>
    <row r="64" spans="2:11" ht="12" hidden="1" customHeight="1" outlineLevel="1" x14ac:dyDescent="0.2">
      <c r="B64" s="1"/>
      <c r="C64" s="2" t="s">
        <v>246</v>
      </c>
      <c r="H64" s="3">
        <v>33050307.846575342</v>
      </c>
      <c r="I64" s="3">
        <v>32853721.175342526</v>
      </c>
      <c r="J64" s="3">
        <v>32804906.960000001</v>
      </c>
      <c r="K64" s="3">
        <v>32778619.232876711</v>
      </c>
    </row>
    <row r="65" spans="3:11" ht="12" hidden="1" customHeight="1" outlineLevel="1" x14ac:dyDescent="0.2">
      <c r="C65" s="11" t="s">
        <v>234</v>
      </c>
      <c r="H65" s="124">
        <f>H56/H64*1000</f>
        <v>2.0369855649310082</v>
      </c>
      <c r="I65" s="124">
        <f t="shared" ref="I65:K65" si="18">I56/I64*1000</f>
        <v>1.6458409600365842</v>
      </c>
      <c r="J65" s="124">
        <f t="shared" si="18"/>
        <v>1.5715636707295815</v>
      </c>
      <c r="K65" s="124">
        <f t="shared" si="18"/>
        <v>0.56243979860838156</v>
      </c>
    </row>
    <row r="66" spans="3:11" ht="12" hidden="1" customHeight="1" outlineLevel="1" x14ac:dyDescent="0.2"/>
    <row r="67" spans="3:11" ht="12" hidden="1" customHeight="1" outlineLevel="1" x14ac:dyDescent="0.2">
      <c r="C67" s="2" t="s">
        <v>247</v>
      </c>
      <c r="H67" s="3">
        <v>33050307.846575342</v>
      </c>
      <c r="I67" s="3">
        <v>32853721.175342526</v>
      </c>
      <c r="J67" s="3">
        <v>32804906.960000001</v>
      </c>
      <c r="K67" s="3">
        <f>K64</f>
        <v>32778619.232876711</v>
      </c>
    </row>
    <row r="68" spans="3:11" ht="12" customHeight="1" collapsed="1" x14ac:dyDescent="0.2"/>
  </sheetData>
  <mergeCells count="26">
    <mergeCell ref="B58:C58"/>
    <mergeCell ref="H3:K3"/>
    <mergeCell ref="B35:C35"/>
    <mergeCell ref="B37:C37"/>
    <mergeCell ref="B43:C43"/>
    <mergeCell ref="B44:C44"/>
    <mergeCell ref="B54:C54"/>
    <mergeCell ref="B55:C55"/>
    <mergeCell ref="B26:C26"/>
    <mergeCell ref="B29:C29"/>
    <mergeCell ref="B30:C30"/>
    <mergeCell ref="B32:C32"/>
    <mergeCell ref="B33:C33"/>
    <mergeCell ref="B34:C34"/>
    <mergeCell ref="B16:C16"/>
    <mergeCell ref="B19:C19"/>
    <mergeCell ref="B20:C20"/>
    <mergeCell ref="B21:C21"/>
    <mergeCell ref="B22:C22"/>
    <mergeCell ref="B25:C25"/>
    <mergeCell ref="B3:C4"/>
    <mergeCell ref="B5:C5"/>
    <mergeCell ref="B6:C6"/>
    <mergeCell ref="B9:C9"/>
    <mergeCell ref="B12:C12"/>
    <mergeCell ref="B15:C15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AP95"/>
  <sheetViews>
    <sheetView showGridLines="0" zoomScaleNormal="100" zoomScaleSheetLayoutView="100" workbookViewId="0">
      <pane xSplit="3" ySplit="5" topLeftCell="S6" activePane="bottomRight" state="frozen"/>
      <selection pane="topRight"/>
      <selection pane="bottomLeft"/>
      <selection pane="bottomRight" activeCell="AC1" sqref="AC1:AI1048576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19" width="10.7109375" style="24" customWidth="1"/>
    <col min="20" max="20" width="7.140625" style="24" customWidth="1"/>
    <col min="21" max="23" width="10.7109375" style="24" customWidth="1"/>
    <col min="24" max="24" width="10.42578125" style="24" customWidth="1"/>
    <col min="25" max="28" width="7.28515625" style="68" customWidth="1"/>
    <col min="29" max="29" width="19.42578125" style="68" customWidth="1"/>
    <col min="30" max="30" width="8.140625" style="68" customWidth="1"/>
    <col min="31" max="31" width="7.28515625" style="68" customWidth="1"/>
    <col min="32" max="32" width="18.7109375" style="68" customWidth="1"/>
    <col min="33" max="33" width="7.28515625" style="68" customWidth="1"/>
    <col min="34" max="34" width="17.7109375" style="68" customWidth="1"/>
    <col min="35" max="38" width="7.28515625" style="68" customWidth="1"/>
    <col min="39" max="265" width="9.140625" style="24"/>
    <col min="266" max="266" width="2.5703125" style="24" customWidth="1"/>
    <col min="267" max="267" width="60.7109375" style="24" customWidth="1"/>
    <col min="268" max="268" width="10.7109375" style="24" customWidth="1"/>
    <col min="269" max="270" width="15.7109375" style="24" customWidth="1"/>
    <col min="271" max="271" width="9.28515625" style="24" bestFit="1" customWidth="1"/>
    <col min="272" max="282" width="14.7109375" style="24" customWidth="1"/>
    <col min="283" max="521" width="9.140625" style="24"/>
    <col min="522" max="522" width="2.5703125" style="24" customWidth="1"/>
    <col min="523" max="523" width="60.7109375" style="24" customWidth="1"/>
    <col min="524" max="524" width="10.7109375" style="24" customWidth="1"/>
    <col min="525" max="526" width="15.7109375" style="24" customWidth="1"/>
    <col min="527" max="527" width="9.28515625" style="24" bestFit="1" customWidth="1"/>
    <col min="528" max="538" width="14.7109375" style="24" customWidth="1"/>
    <col min="539" max="777" width="9.140625" style="24"/>
    <col min="778" max="778" width="2.5703125" style="24" customWidth="1"/>
    <col min="779" max="779" width="60.7109375" style="24" customWidth="1"/>
    <col min="780" max="780" width="10.7109375" style="24" customWidth="1"/>
    <col min="781" max="782" width="15.7109375" style="24" customWidth="1"/>
    <col min="783" max="783" width="9.28515625" style="24" bestFit="1" customWidth="1"/>
    <col min="784" max="794" width="14.7109375" style="24" customWidth="1"/>
    <col min="795" max="1033" width="9.140625" style="24"/>
    <col min="1034" max="1034" width="2.5703125" style="24" customWidth="1"/>
    <col min="1035" max="1035" width="60.7109375" style="24" customWidth="1"/>
    <col min="1036" max="1036" width="10.7109375" style="24" customWidth="1"/>
    <col min="1037" max="1038" width="15.7109375" style="24" customWidth="1"/>
    <col min="1039" max="1039" width="9.28515625" style="24" bestFit="1" customWidth="1"/>
    <col min="1040" max="1050" width="14.7109375" style="24" customWidth="1"/>
    <col min="1051" max="1289" width="9.140625" style="24"/>
    <col min="1290" max="1290" width="2.5703125" style="24" customWidth="1"/>
    <col min="1291" max="1291" width="60.7109375" style="24" customWidth="1"/>
    <col min="1292" max="1292" width="10.7109375" style="24" customWidth="1"/>
    <col min="1293" max="1294" width="15.7109375" style="24" customWidth="1"/>
    <col min="1295" max="1295" width="9.28515625" style="24" bestFit="1" customWidth="1"/>
    <col min="1296" max="1306" width="14.7109375" style="24" customWidth="1"/>
    <col min="1307" max="1545" width="9.140625" style="24"/>
    <col min="1546" max="1546" width="2.5703125" style="24" customWidth="1"/>
    <col min="1547" max="1547" width="60.7109375" style="24" customWidth="1"/>
    <col min="1548" max="1548" width="10.7109375" style="24" customWidth="1"/>
    <col min="1549" max="1550" width="15.7109375" style="24" customWidth="1"/>
    <col min="1551" max="1551" width="9.28515625" style="24" bestFit="1" customWidth="1"/>
    <col min="1552" max="1562" width="14.7109375" style="24" customWidth="1"/>
    <col min="1563" max="1801" width="9.140625" style="24"/>
    <col min="1802" max="1802" width="2.5703125" style="24" customWidth="1"/>
    <col min="1803" max="1803" width="60.7109375" style="24" customWidth="1"/>
    <col min="1804" max="1804" width="10.7109375" style="24" customWidth="1"/>
    <col min="1805" max="1806" width="15.7109375" style="24" customWidth="1"/>
    <col min="1807" max="1807" width="9.28515625" style="24" bestFit="1" customWidth="1"/>
    <col min="1808" max="1818" width="14.7109375" style="24" customWidth="1"/>
    <col min="1819" max="2057" width="9.140625" style="24"/>
    <col min="2058" max="2058" width="2.5703125" style="24" customWidth="1"/>
    <col min="2059" max="2059" width="60.7109375" style="24" customWidth="1"/>
    <col min="2060" max="2060" width="10.7109375" style="24" customWidth="1"/>
    <col min="2061" max="2062" width="15.7109375" style="24" customWidth="1"/>
    <col min="2063" max="2063" width="9.28515625" style="24" bestFit="1" customWidth="1"/>
    <col min="2064" max="2074" width="14.7109375" style="24" customWidth="1"/>
    <col min="2075" max="2313" width="9.140625" style="24"/>
    <col min="2314" max="2314" width="2.5703125" style="24" customWidth="1"/>
    <col min="2315" max="2315" width="60.7109375" style="24" customWidth="1"/>
    <col min="2316" max="2316" width="10.7109375" style="24" customWidth="1"/>
    <col min="2317" max="2318" width="15.7109375" style="24" customWidth="1"/>
    <col min="2319" max="2319" width="9.28515625" style="24" bestFit="1" customWidth="1"/>
    <col min="2320" max="2330" width="14.7109375" style="24" customWidth="1"/>
    <col min="2331" max="2569" width="9.140625" style="24"/>
    <col min="2570" max="2570" width="2.5703125" style="24" customWidth="1"/>
    <col min="2571" max="2571" width="60.7109375" style="24" customWidth="1"/>
    <col min="2572" max="2572" width="10.7109375" style="24" customWidth="1"/>
    <col min="2573" max="2574" width="15.7109375" style="24" customWidth="1"/>
    <col min="2575" max="2575" width="9.28515625" style="24" bestFit="1" customWidth="1"/>
    <col min="2576" max="2586" width="14.7109375" style="24" customWidth="1"/>
    <col min="2587" max="2825" width="9.140625" style="24"/>
    <col min="2826" max="2826" width="2.5703125" style="24" customWidth="1"/>
    <col min="2827" max="2827" width="60.7109375" style="24" customWidth="1"/>
    <col min="2828" max="2828" width="10.7109375" style="24" customWidth="1"/>
    <col min="2829" max="2830" width="15.7109375" style="24" customWidth="1"/>
    <col min="2831" max="2831" width="9.28515625" style="24" bestFit="1" customWidth="1"/>
    <col min="2832" max="2842" width="14.7109375" style="24" customWidth="1"/>
    <col min="2843" max="3081" width="9.140625" style="24"/>
    <col min="3082" max="3082" width="2.5703125" style="24" customWidth="1"/>
    <col min="3083" max="3083" width="60.7109375" style="24" customWidth="1"/>
    <col min="3084" max="3084" width="10.7109375" style="24" customWidth="1"/>
    <col min="3085" max="3086" width="15.7109375" style="24" customWidth="1"/>
    <col min="3087" max="3087" width="9.28515625" style="24" bestFit="1" customWidth="1"/>
    <col min="3088" max="3098" width="14.7109375" style="24" customWidth="1"/>
    <col min="3099" max="3337" width="9.140625" style="24"/>
    <col min="3338" max="3338" width="2.5703125" style="24" customWidth="1"/>
    <col min="3339" max="3339" width="60.7109375" style="24" customWidth="1"/>
    <col min="3340" max="3340" width="10.7109375" style="24" customWidth="1"/>
    <col min="3341" max="3342" width="15.7109375" style="24" customWidth="1"/>
    <col min="3343" max="3343" width="9.28515625" style="24" bestFit="1" customWidth="1"/>
    <col min="3344" max="3354" width="14.7109375" style="24" customWidth="1"/>
    <col min="3355" max="3593" width="9.140625" style="24"/>
    <col min="3594" max="3594" width="2.5703125" style="24" customWidth="1"/>
    <col min="3595" max="3595" width="60.7109375" style="24" customWidth="1"/>
    <col min="3596" max="3596" width="10.7109375" style="24" customWidth="1"/>
    <col min="3597" max="3598" width="15.7109375" style="24" customWidth="1"/>
    <col min="3599" max="3599" width="9.28515625" style="24" bestFit="1" customWidth="1"/>
    <col min="3600" max="3610" width="14.7109375" style="24" customWidth="1"/>
    <col min="3611" max="3849" width="9.140625" style="24"/>
    <col min="3850" max="3850" width="2.5703125" style="24" customWidth="1"/>
    <col min="3851" max="3851" width="60.7109375" style="24" customWidth="1"/>
    <col min="3852" max="3852" width="10.7109375" style="24" customWidth="1"/>
    <col min="3853" max="3854" width="15.7109375" style="24" customWidth="1"/>
    <col min="3855" max="3855" width="9.28515625" style="24" bestFit="1" customWidth="1"/>
    <col min="3856" max="3866" width="14.7109375" style="24" customWidth="1"/>
    <col min="3867" max="4105" width="9.140625" style="24"/>
    <col min="4106" max="4106" width="2.5703125" style="24" customWidth="1"/>
    <col min="4107" max="4107" width="60.7109375" style="24" customWidth="1"/>
    <col min="4108" max="4108" width="10.7109375" style="24" customWidth="1"/>
    <col min="4109" max="4110" width="15.7109375" style="24" customWidth="1"/>
    <col min="4111" max="4111" width="9.28515625" style="24" bestFit="1" customWidth="1"/>
    <col min="4112" max="4122" width="14.7109375" style="24" customWidth="1"/>
    <col min="4123" max="4361" width="9.140625" style="24"/>
    <col min="4362" max="4362" width="2.5703125" style="24" customWidth="1"/>
    <col min="4363" max="4363" width="60.7109375" style="24" customWidth="1"/>
    <col min="4364" max="4364" width="10.7109375" style="24" customWidth="1"/>
    <col min="4365" max="4366" width="15.7109375" style="24" customWidth="1"/>
    <col min="4367" max="4367" width="9.28515625" style="24" bestFit="1" customWidth="1"/>
    <col min="4368" max="4378" width="14.7109375" style="24" customWidth="1"/>
    <col min="4379" max="4617" width="9.140625" style="24"/>
    <col min="4618" max="4618" width="2.5703125" style="24" customWidth="1"/>
    <col min="4619" max="4619" width="60.7109375" style="24" customWidth="1"/>
    <col min="4620" max="4620" width="10.7109375" style="24" customWidth="1"/>
    <col min="4621" max="4622" width="15.7109375" style="24" customWidth="1"/>
    <col min="4623" max="4623" width="9.28515625" style="24" bestFit="1" customWidth="1"/>
    <col min="4624" max="4634" width="14.7109375" style="24" customWidth="1"/>
    <col min="4635" max="4873" width="9.140625" style="24"/>
    <col min="4874" max="4874" width="2.5703125" style="24" customWidth="1"/>
    <col min="4875" max="4875" width="60.7109375" style="24" customWidth="1"/>
    <col min="4876" max="4876" width="10.7109375" style="24" customWidth="1"/>
    <col min="4877" max="4878" width="15.7109375" style="24" customWidth="1"/>
    <col min="4879" max="4879" width="9.28515625" style="24" bestFit="1" customWidth="1"/>
    <col min="4880" max="4890" width="14.7109375" style="24" customWidth="1"/>
    <col min="4891" max="5129" width="9.140625" style="24"/>
    <col min="5130" max="5130" width="2.5703125" style="24" customWidth="1"/>
    <col min="5131" max="5131" width="60.7109375" style="24" customWidth="1"/>
    <col min="5132" max="5132" width="10.7109375" style="24" customWidth="1"/>
    <col min="5133" max="5134" width="15.7109375" style="24" customWidth="1"/>
    <col min="5135" max="5135" width="9.28515625" style="24" bestFit="1" customWidth="1"/>
    <col min="5136" max="5146" width="14.7109375" style="24" customWidth="1"/>
    <col min="5147" max="5385" width="9.140625" style="24"/>
    <col min="5386" max="5386" width="2.5703125" style="24" customWidth="1"/>
    <col min="5387" max="5387" width="60.7109375" style="24" customWidth="1"/>
    <col min="5388" max="5388" width="10.7109375" style="24" customWidth="1"/>
    <col min="5389" max="5390" width="15.7109375" style="24" customWidth="1"/>
    <col min="5391" max="5391" width="9.28515625" style="24" bestFit="1" customWidth="1"/>
    <col min="5392" max="5402" width="14.7109375" style="24" customWidth="1"/>
    <col min="5403" max="5641" width="9.140625" style="24"/>
    <col min="5642" max="5642" width="2.5703125" style="24" customWidth="1"/>
    <col min="5643" max="5643" width="60.7109375" style="24" customWidth="1"/>
    <col min="5644" max="5644" width="10.7109375" style="24" customWidth="1"/>
    <col min="5645" max="5646" width="15.7109375" style="24" customWidth="1"/>
    <col min="5647" max="5647" width="9.28515625" style="24" bestFit="1" customWidth="1"/>
    <col min="5648" max="5658" width="14.7109375" style="24" customWidth="1"/>
    <col min="5659" max="5897" width="9.140625" style="24"/>
    <col min="5898" max="5898" width="2.5703125" style="24" customWidth="1"/>
    <col min="5899" max="5899" width="60.7109375" style="24" customWidth="1"/>
    <col min="5900" max="5900" width="10.7109375" style="24" customWidth="1"/>
    <col min="5901" max="5902" width="15.7109375" style="24" customWidth="1"/>
    <col min="5903" max="5903" width="9.28515625" style="24" bestFit="1" customWidth="1"/>
    <col min="5904" max="5914" width="14.7109375" style="24" customWidth="1"/>
    <col min="5915" max="6153" width="9.140625" style="24"/>
    <col min="6154" max="6154" width="2.5703125" style="24" customWidth="1"/>
    <col min="6155" max="6155" width="60.7109375" style="24" customWidth="1"/>
    <col min="6156" max="6156" width="10.7109375" style="24" customWidth="1"/>
    <col min="6157" max="6158" width="15.7109375" style="24" customWidth="1"/>
    <col min="6159" max="6159" width="9.28515625" style="24" bestFit="1" customWidth="1"/>
    <col min="6160" max="6170" width="14.7109375" style="24" customWidth="1"/>
    <col min="6171" max="6409" width="9.140625" style="24"/>
    <col min="6410" max="6410" width="2.5703125" style="24" customWidth="1"/>
    <col min="6411" max="6411" width="60.7109375" style="24" customWidth="1"/>
    <col min="6412" max="6412" width="10.7109375" style="24" customWidth="1"/>
    <col min="6413" max="6414" width="15.7109375" style="24" customWidth="1"/>
    <col min="6415" max="6415" width="9.28515625" style="24" bestFit="1" customWidth="1"/>
    <col min="6416" max="6426" width="14.7109375" style="24" customWidth="1"/>
    <col min="6427" max="6665" width="9.140625" style="24"/>
    <col min="6666" max="6666" width="2.5703125" style="24" customWidth="1"/>
    <col min="6667" max="6667" width="60.7109375" style="24" customWidth="1"/>
    <col min="6668" max="6668" width="10.7109375" style="24" customWidth="1"/>
    <col min="6669" max="6670" width="15.7109375" style="24" customWidth="1"/>
    <col min="6671" max="6671" width="9.28515625" style="24" bestFit="1" customWidth="1"/>
    <col min="6672" max="6682" width="14.7109375" style="24" customWidth="1"/>
    <col min="6683" max="6921" width="9.140625" style="24"/>
    <col min="6922" max="6922" width="2.5703125" style="24" customWidth="1"/>
    <col min="6923" max="6923" width="60.7109375" style="24" customWidth="1"/>
    <col min="6924" max="6924" width="10.7109375" style="24" customWidth="1"/>
    <col min="6925" max="6926" width="15.7109375" style="24" customWidth="1"/>
    <col min="6927" max="6927" width="9.28515625" style="24" bestFit="1" customWidth="1"/>
    <col min="6928" max="6938" width="14.7109375" style="24" customWidth="1"/>
    <col min="6939" max="7177" width="9.140625" style="24"/>
    <col min="7178" max="7178" width="2.5703125" style="24" customWidth="1"/>
    <col min="7179" max="7179" width="60.7109375" style="24" customWidth="1"/>
    <col min="7180" max="7180" width="10.7109375" style="24" customWidth="1"/>
    <col min="7181" max="7182" width="15.7109375" style="24" customWidth="1"/>
    <col min="7183" max="7183" width="9.28515625" style="24" bestFit="1" customWidth="1"/>
    <col min="7184" max="7194" width="14.7109375" style="24" customWidth="1"/>
    <col min="7195" max="7433" width="9.140625" style="24"/>
    <col min="7434" max="7434" width="2.5703125" style="24" customWidth="1"/>
    <col min="7435" max="7435" width="60.7109375" style="24" customWidth="1"/>
    <col min="7436" max="7436" width="10.7109375" style="24" customWidth="1"/>
    <col min="7437" max="7438" width="15.7109375" style="24" customWidth="1"/>
    <col min="7439" max="7439" width="9.28515625" style="24" bestFit="1" customWidth="1"/>
    <col min="7440" max="7450" width="14.7109375" style="24" customWidth="1"/>
    <col min="7451" max="7689" width="9.140625" style="24"/>
    <col min="7690" max="7690" width="2.5703125" style="24" customWidth="1"/>
    <col min="7691" max="7691" width="60.7109375" style="24" customWidth="1"/>
    <col min="7692" max="7692" width="10.7109375" style="24" customWidth="1"/>
    <col min="7693" max="7694" width="15.7109375" style="24" customWidth="1"/>
    <col min="7695" max="7695" width="9.28515625" style="24" bestFit="1" customWidth="1"/>
    <col min="7696" max="7706" width="14.7109375" style="24" customWidth="1"/>
    <col min="7707" max="7945" width="9.140625" style="24"/>
    <col min="7946" max="7946" width="2.5703125" style="24" customWidth="1"/>
    <col min="7947" max="7947" width="60.7109375" style="24" customWidth="1"/>
    <col min="7948" max="7948" width="10.7109375" style="24" customWidth="1"/>
    <col min="7949" max="7950" width="15.7109375" style="24" customWidth="1"/>
    <col min="7951" max="7951" width="9.28515625" style="24" bestFit="1" customWidth="1"/>
    <col min="7952" max="7962" width="14.7109375" style="24" customWidth="1"/>
    <col min="7963" max="8201" width="9.140625" style="24"/>
    <col min="8202" max="8202" width="2.5703125" style="24" customWidth="1"/>
    <col min="8203" max="8203" width="60.7109375" style="24" customWidth="1"/>
    <col min="8204" max="8204" width="10.7109375" style="24" customWidth="1"/>
    <col min="8205" max="8206" width="15.7109375" style="24" customWidth="1"/>
    <col min="8207" max="8207" width="9.28515625" style="24" bestFit="1" customWidth="1"/>
    <col min="8208" max="8218" width="14.7109375" style="24" customWidth="1"/>
    <col min="8219" max="8457" width="9.140625" style="24"/>
    <col min="8458" max="8458" width="2.5703125" style="24" customWidth="1"/>
    <col min="8459" max="8459" width="60.7109375" style="24" customWidth="1"/>
    <col min="8460" max="8460" width="10.7109375" style="24" customWidth="1"/>
    <col min="8461" max="8462" width="15.7109375" style="24" customWidth="1"/>
    <col min="8463" max="8463" width="9.28515625" style="24" bestFit="1" customWidth="1"/>
    <col min="8464" max="8474" width="14.7109375" style="24" customWidth="1"/>
    <col min="8475" max="8713" width="9.140625" style="24"/>
    <col min="8714" max="8714" width="2.5703125" style="24" customWidth="1"/>
    <col min="8715" max="8715" width="60.7109375" style="24" customWidth="1"/>
    <col min="8716" max="8716" width="10.7109375" style="24" customWidth="1"/>
    <col min="8717" max="8718" width="15.7109375" style="24" customWidth="1"/>
    <col min="8719" max="8719" width="9.28515625" style="24" bestFit="1" customWidth="1"/>
    <col min="8720" max="8730" width="14.7109375" style="24" customWidth="1"/>
    <col min="8731" max="8969" width="9.140625" style="24"/>
    <col min="8970" max="8970" width="2.5703125" style="24" customWidth="1"/>
    <col min="8971" max="8971" width="60.7109375" style="24" customWidth="1"/>
    <col min="8972" max="8972" width="10.7109375" style="24" customWidth="1"/>
    <col min="8973" max="8974" width="15.7109375" style="24" customWidth="1"/>
    <col min="8975" max="8975" width="9.28515625" style="24" bestFit="1" customWidth="1"/>
    <col min="8976" max="8986" width="14.7109375" style="24" customWidth="1"/>
    <col min="8987" max="9225" width="9.140625" style="24"/>
    <col min="9226" max="9226" width="2.5703125" style="24" customWidth="1"/>
    <col min="9227" max="9227" width="60.7109375" style="24" customWidth="1"/>
    <col min="9228" max="9228" width="10.7109375" style="24" customWidth="1"/>
    <col min="9229" max="9230" width="15.7109375" style="24" customWidth="1"/>
    <col min="9231" max="9231" width="9.28515625" style="24" bestFit="1" customWidth="1"/>
    <col min="9232" max="9242" width="14.7109375" style="24" customWidth="1"/>
    <col min="9243" max="9481" width="9.140625" style="24"/>
    <col min="9482" max="9482" width="2.5703125" style="24" customWidth="1"/>
    <col min="9483" max="9483" width="60.7109375" style="24" customWidth="1"/>
    <col min="9484" max="9484" width="10.7109375" style="24" customWidth="1"/>
    <col min="9485" max="9486" width="15.7109375" style="24" customWidth="1"/>
    <col min="9487" max="9487" width="9.28515625" style="24" bestFit="1" customWidth="1"/>
    <col min="9488" max="9498" width="14.7109375" style="24" customWidth="1"/>
    <col min="9499" max="9737" width="9.140625" style="24"/>
    <col min="9738" max="9738" width="2.5703125" style="24" customWidth="1"/>
    <col min="9739" max="9739" width="60.7109375" style="24" customWidth="1"/>
    <col min="9740" max="9740" width="10.7109375" style="24" customWidth="1"/>
    <col min="9741" max="9742" width="15.7109375" style="24" customWidth="1"/>
    <col min="9743" max="9743" width="9.28515625" style="24" bestFit="1" customWidth="1"/>
    <col min="9744" max="9754" width="14.7109375" style="24" customWidth="1"/>
    <col min="9755" max="9993" width="9.140625" style="24"/>
    <col min="9994" max="9994" width="2.5703125" style="24" customWidth="1"/>
    <col min="9995" max="9995" width="60.7109375" style="24" customWidth="1"/>
    <col min="9996" max="9996" width="10.7109375" style="24" customWidth="1"/>
    <col min="9997" max="9998" width="15.7109375" style="24" customWidth="1"/>
    <col min="9999" max="9999" width="9.28515625" style="24" bestFit="1" customWidth="1"/>
    <col min="10000" max="10010" width="14.7109375" style="24" customWidth="1"/>
    <col min="10011" max="10249" width="9.140625" style="24"/>
    <col min="10250" max="10250" width="2.5703125" style="24" customWidth="1"/>
    <col min="10251" max="10251" width="60.7109375" style="24" customWidth="1"/>
    <col min="10252" max="10252" width="10.7109375" style="24" customWidth="1"/>
    <col min="10253" max="10254" width="15.7109375" style="24" customWidth="1"/>
    <col min="10255" max="10255" width="9.28515625" style="24" bestFit="1" customWidth="1"/>
    <col min="10256" max="10266" width="14.7109375" style="24" customWidth="1"/>
    <col min="10267" max="10505" width="9.140625" style="24"/>
    <col min="10506" max="10506" width="2.5703125" style="24" customWidth="1"/>
    <col min="10507" max="10507" width="60.7109375" style="24" customWidth="1"/>
    <col min="10508" max="10508" width="10.7109375" style="24" customWidth="1"/>
    <col min="10509" max="10510" width="15.7109375" style="24" customWidth="1"/>
    <col min="10511" max="10511" width="9.28515625" style="24" bestFit="1" customWidth="1"/>
    <col min="10512" max="10522" width="14.7109375" style="24" customWidth="1"/>
    <col min="10523" max="10761" width="9.140625" style="24"/>
    <col min="10762" max="10762" width="2.5703125" style="24" customWidth="1"/>
    <col min="10763" max="10763" width="60.7109375" style="24" customWidth="1"/>
    <col min="10764" max="10764" width="10.7109375" style="24" customWidth="1"/>
    <col min="10765" max="10766" width="15.7109375" style="24" customWidth="1"/>
    <col min="10767" max="10767" width="9.28515625" style="24" bestFit="1" customWidth="1"/>
    <col min="10768" max="10778" width="14.7109375" style="24" customWidth="1"/>
    <col min="10779" max="11017" width="9.140625" style="24"/>
    <col min="11018" max="11018" width="2.5703125" style="24" customWidth="1"/>
    <col min="11019" max="11019" width="60.7109375" style="24" customWidth="1"/>
    <col min="11020" max="11020" width="10.7109375" style="24" customWidth="1"/>
    <col min="11021" max="11022" width="15.7109375" style="24" customWidth="1"/>
    <col min="11023" max="11023" width="9.28515625" style="24" bestFit="1" customWidth="1"/>
    <col min="11024" max="11034" width="14.7109375" style="24" customWidth="1"/>
    <col min="11035" max="11273" width="9.140625" style="24"/>
    <col min="11274" max="11274" width="2.5703125" style="24" customWidth="1"/>
    <col min="11275" max="11275" width="60.7109375" style="24" customWidth="1"/>
    <col min="11276" max="11276" width="10.7109375" style="24" customWidth="1"/>
    <col min="11277" max="11278" width="15.7109375" style="24" customWidth="1"/>
    <col min="11279" max="11279" width="9.28515625" style="24" bestFit="1" customWidth="1"/>
    <col min="11280" max="11290" width="14.7109375" style="24" customWidth="1"/>
    <col min="11291" max="11529" width="9.140625" style="24"/>
    <col min="11530" max="11530" width="2.5703125" style="24" customWidth="1"/>
    <col min="11531" max="11531" width="60.7109375" style="24" customWidth="1"/>
    <col min="11532" max="11532" width="10.7109375" style="24" customWidth="1"/>
    <col min="11533" max="11534" width="15.7109375" style="24" customWidth="1"/>
    <col min="11535" max="11535" width="9.28515625" style="24" bestFit="1" customWidth="1"/>
    <col min="11536" max="11546" width="14.7109375" style="24" customWidth="1"/>
    <col min="11547" max="11785" width="9.140625" style="24"/>
    <col min="11786" max="11786" width="2.5703125" style="24" customWidth="1"/>
    <col min="11787" max="11787" width="60.7109375" style="24" customWidth="1"/>
    <col min="11788" max="11788" width="10.7109375" style="24" customWidth="1"/>
    <col min="11789" max="11790" width="15.7109375" style="24" customWidth="1"/>
    <col min="11791" max="11791" width="9.28515625" style="24" bestFit="1" customWidth="1"/>
    <col min="11792" max="11802" width="14.7109375" style="24" customWidth="1"/>
    <col min="11803" max="12041" width="9.140625" style="24"/>
    <col min="12042" max="12042" width="2.5703125" style="24" customWidth="1"/>
    <col min="12043" max="12043" width="60.7109375" style="24" customWidth="1"/>
    <col min="12044" max="12044" width="10.7109375" style="24" customWidth="1"/>
    <col min="12045" max="12046" width="15.7109375" style="24" customWidth="1"/>
    <col min="12047" max="12047" width="9.28515625" style="24" bestFit="1" customWidth="1"/>
    <col min="12048" max="12058" width="14.7109375" style="24" customWidth="1"/>
    <col min="12059" max="12297" width="9.140625" style="24"/>
    <col min="12298" max="12298" width="2.5703125" style="24" customWidth="1"/>
    <col min="12299" max="12299" width="60.7109375" style="24" customWidth="1"/>
    <col min="12300" max="12300" width="10.7109375" style="24" customWidth="1"/>
    <col min="12301" max="12302" width="15.7109375" style="24" customWidth="1"/>
    <col min="12303" max="12303" width="9.28515625" style="24" bestFit="1" customWidth="1"/>
    <col min="12304" max="12314" width="14.7109375" style="24" customWidth="1"/>
    <col min="12315" max="12553" width="9.140625" style="24"/>
    <col min="12554" max="12554" width="2.5703125" style="24" customWidth="1"/>
    <col min="12555" max="12555" width="60.7109375" style="24" customWidth="1"/>
    <col min="12556" max="12556" width="10.7109375" style="24" customWidth="1"/>
    <col min="12557" max="12558" width="15.7109375" style="24" customWidth="1"/>
    <col min="12559" max="12559" width="9.28515625" style="24" bestFit="1" customWidth="1"/>
    <col min="12560" max="12570" width="14.7109375" style="24" customWidth="1"/>
    <col min="12571" max="12809" width="9.140625" style="24"/>
    <col min="12810" max="12810" width="2.5703125" style="24" customWidth="1"/>
    <col min="12811" max="12811" width="60.7109375" style="24" customWidth="1"/>
    <col min="12812" max="12812" width="10.7109375" style="24" customWidth="1"/>
    <col min="12813" max="12814" width="15.7109375" style="24" customWidth="1"/>
    <col min="12815" max="12815" width="9.28515625" style="24" bestFit="1" customWidth="1"/>
    <col min="12816" max="12826" width="14.7109375" style="24" customWidth="1"/>
    <col min="12827" max="13065" width="9.140625" style="24"/>
    <col min="13066" max="13066" width="2.5703125" style="24" customWidth="1"/>
    <col min="13067" max="13067" width="60.7109375" style="24" customWidth="1"/>
    <col min="13068" max="13068" width="10.7109375" style="24" customWidth="1"/>
    <col min="13069" max="13070" width="15.7109375" style="24" customWidth="1"/>
    <col min="13071" max="13071" width="9.28515625" style="24" bestFit="1" customWidth="1"/>
    <col min="13072" max="13082" width="14.7109375" style="24" customWidth="1"/>
    <col min="13083" max="13321" width="9.140625" style="24"/>
    <col min="13322" max="13322" width="2.5703125" style="24" customWidth="1"/>
    <col min="13323" max="13323" width="60.7109375" style="24" customWidth="1"/>
    <col min="13324" max="13324" width="10.7109375" style="24" customWidth="1"/>
    <col min="13325" max="13326" width="15.7109375" style="24" customWidth="1"/>
    <col min="13327" max="13327" width="9.28515625" style="24" bestFit="1" customWidth="1"/>
    <col min="13328" max="13338" width="14.7109375" style="24" customWidth="1"/>
    <col min="13339" max="13577" width="9.140625" style="24"/>
    <col min="13578" max="13578" width="2.5703125" style="24" customWidth="1"/>
    <col min="13579" max="13579" width="60.7109375" style="24" customWidth="1"/>
    <col min="13580" max="13580" width="10.7109375" style="24" customWidth="1"/>
    <col min="13581" max="13582" width="15.7109375" style="24" customWidth="1"/>
    <col min="13583" max="13583" width="9.28515625" style="24" bestFit="1" customWidth="1"/>
    <col min="13584" max="13594" width="14.7109375" style="24" customWidth="1"/>
    <col min="13595" max="13833" width="9.140625" style="24"/>
    <col min="13834" max="13834" width="2.5703125" style="24" customWidth="1"/>
    <col min="13835" max="13835" width="60.7109375" style="24" customWidth="1"/>
    <col min="13836" max="13836" width="10.7109375" style="24" customWidth="1"/>
    <col min="13837" max="13838" width="15.7109375" style="24" customWidth="1"/>
    <col min="13839" max="13839" width="9.28515625" style="24" bestFit="1" customWidth="1"/>
    <col min="13840" max="13850" width="14.7109375" style="24" customWidth="1"/>
    <col min="13851" max="14089" width="9.140625" style="24"/>
    <col min="14090" max="14090" width="2.5703125" style="24" customWidth="1"/>
    <col min="14091" max="14091" width="60.7109375" style="24" customWidth="1"/>
    <col min="14092" max="14092" width="10.7109375" style="24" customWidth="1"/>
    <col min="14093" max="14094" width="15.7109375" style="24" customWidth="1"/>
    <col min="14095" max="14095" width="9.28515625" style="24" bestFit="1" customWidth="1"/>
    <col min="14096" max="14106" width="14.7109375" style="24" customWidth="1"/>
    <col min="14107" max="14345" width="9.140625" style="24"/>
    <col min="14346" max="14346" width="2.5703125" style="24" customWidth="1"/>
    <col min="14347" max="14347" width="60.7109375" style="24" customWidth="1"/>
    <col min="14348" max="14348" width="10.7109375" style="24" customWidth="1"/>
    <col min="14349" max="14350" width="15.7109375" style="24" customWidth="1"/>
    <col min="14351" max="14351" width="9.28515625" style="24" bestFit="1" customWidth="1"/>
    <col min="14352" max="14362" width="14.7109375" style="24" customWidth="1"/>
    <col min="14363" max="14601" width="9.140625" style="24"/>
    <col min="14602" max="14602" width="2.5703125" style="24" customWidth="1"/>
    <col min="14603" max="14603" width="60.7109375" style="24" customWidth="1"/>
    <col min="14604" max="14604" width="10.7109375" style="24" customWidth="1"/>
    <col min="14605" max="14606" width="15.7109375" style="24" customWidth="1"/>
    <col min="14607" max="14607" width="9.28515625" style="24" bestFit="1" customWidth="1"/>
    <col min="14608" max="14618" width="14.7109375" style="24" customWidth="1"/>
    <col min="14619" max="14857" width="9.140625" style="24"/>
    <col min="14858" max="14858" width="2.5703125" style="24" customWidth="1"/>
    <col min="14859" max="14859" width="60.7109375" style="24" customWidth="1"/>
    <col min="14860" max="14860" width="10.7109375" style="24" customWidth="1"/>
    <col min="14861" max="14862" width="15.7109375" style="24" customWidth="1"/>
    <col min="14863" max="14863" width="9.28515625" style="24" bestFit="1" customWidth="1"/>
    <col min="14864" max="14874" width="14.7109375" style="24" customWidth="1"/>
    <col min="14875" max="15113" width="9.140625" style="24"/>
    <col min="15114" max="15114" width="2.5703125" style="24" customWidth="1"/>
    <col min="15115" max="15115" width="60.7109375" style="24" customWidth="1"/>
    <col min="15116" max="15116" width="10.7109375" style="24" customWidth="1"/>
    <col min="15117" max="15118" width="15.7109375" style="24" customWidth="1"/>
    <col min="15119" max="15119" width="9.28515625" style="24" bestFit="1" customWidth="1"/>
    <col min="15120" max="15130" width="14.7109375" style="24" customWidth="1"/>
    <col min="15131" max="15369" width="9.140625" style="24"/>
    <col min="15370" max="15370" width="2.5703125" style="24" customWidth="1"/>
    <col min="15371" max="15371" width="60.7109375" style="24" customWidth="1"/>
    <col min="15372" max="15372" width="10.7109375" style="24" customWidth="1"/>
    <col min="15373" max="15374" width="15.7109375" style="24" customWidth="1"/>
    <col min="15375" max="15375" width="9.28515625" style="24" bestFit="1" customWidth="1"/>
    <col min="15376" max="15386" width="14.7109375" style="24" customWidth="1"/>
    <col min="15387" max="15625" width="9.140625" style="24"/>
    <col min="15626" max="15626" width="2.5703125" style="24" customWidth="1"/>
    <col min="15627" max="15627" width="60.7109375" style="24" customWidth="1"/>
    <col min="15628" max="15628" width="10.7109375" style="24" customWidth="1"/>
    <col min="15629" max="15630" width="15.7109375" style="24" customWidth="1"/>
    <col min="15631" max="15631" width="9.28515625" style="24" bestFit="1" customWidth="1"/>
    <col min="15632" max="15642" width="14.7109375" style="24" customWidth="1"/>
    <col min="15643" max="15881" width="9.140625" style="24"/>
    <col min="15882" max="15882" width="2.5703125" style="24" customWidth="1"/>
    <col min="15883" max="15883" width="60.7109375" style="24" customWidth="1"/>
    <col min="15884" max="15884" width="10.7109375" style="24" customWidth="1"/>
    <col min="15885" max="15886" width="15.7109375" style="24" customWidth="1"/>
    <col min="15887" max="15887" width="9.28515625" style="24" bestFit="1" customWidth="1"/>
    <col min="15888" max="15898" width="14.7109375" style="24" customWidth="1"/>
    <col min="15899" max="16137" width="9.140625" style="24"/>
    <col min="16138" max="16138" width="2.5703125" style="24" customWidth="1"/>
    <col min="16139" max="16139" width="60.7109375" style="24" customWidth="1"/>
    <col min="16140" max="16140" width="10.7109375" style="24" customWidth="1"/>
    <col min="16141" max="16142" width="15.7109375" style="24" customWidth="1"/>
    <col min="16143" max="16143" width="9.28515625" style="24" bestFit="1" customWidth="1"/>
    <col min="16144" max="16154" width="14.7109375" style="24" customWidth="1"/>
    <col min="16155" max="16384" width="9.140625" style="24"/>
  </cols>
  <sheetData>
    <row r="2" spans="2:42" s="112" customFormat="1" ht="12" customHeight="1" x14ac:dyDescent="0.2">
      <c r="B2" s="112" t="s">
        <v>58</v>
      </c>
      <c r="C2" s="113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3"/>
      <c r="P2" s="113"/>
      <c r="Q2" s="113"/>
      <c r="R2" s="113"/>
      <c r="S2" s="113"/>
      <c r="T2" s="113"/>
      <c r="U2" s="114"/>
      <c r="V2" s="114"/>
      <c r="W2" s="114"/>
      <c r="X2" s="114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N2" s="113"/>
      <c r="AO2" s="113"/>
      <c r="AP2" s="113"/>
    </row>
    <row r="3" spans="2:42" s="116" customFormat="1" ht="11.25" customHeight="1" x14ac:dyDescent="0.2">
      <c r="B3" s="153" t="s">
        <v>59</v>
      </c>
      <c r="C3" s="154"/>
      <c r="D3" s="157" t="s">
        <v>60</v>
      </c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25"/>
      <c r="S3" s="125"/>
      <c r="U3" s="161" t="s">
        <v>60</v>
      </c>
      <c r="V3" s="131"/>
      <c r="W3" s="131"/>
      <c r="X3" s="132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</row>
    <row r="4" spans="2:42" s="116" customFormat="1" ht="11.25" customHeight="1" x14ac:dyDescent="0.2">
      <c r="B4" s="155"/>
      <c r="C4" s="156"/>
      <c r="D4" s="150" t="s">
        <v>48</v>
      </c>
      <c r="E4" s="150" t="s">
        <v>118</v>
      </c>
      <c r="F4" s="150" t="s">
        <v>49</v>
      </c>
      <c r="G4" s="150" t="s">
        <v>50</v>
      </c>
      <c r="H4" s="150" t="s">
        <v>46</v>
      </c>
      <c r="I4" s="150" t="s">
        <v>119</v>
      </c>
      <c r="J4" s="150" t="s">
        <v>25</v>
      </c>
      <c r="K4" s="150" t="s">
        <v>47</v>
      </c>
      <c r="L4" s="150" t="s">
        <v>45</v>
      </c>
      <c r="M4" s="150" t="s">
        <v>120</v>
      </c>
      <c r="N4" s="150" t="s">
        <v>24</v>
      </c>
      <c r="O4" s="150" t="s">
        <v>57</v>
      </c>
      <c r="P4" s="150" t="s">
        <v>195</v>
      </c>
      <c r="Q4" s="150" t="s">
        <v>249</v>
      </c>
      <c r="R4" s="152" t="s">
        <v>252</v>
      </c>
      <c r="S4" s="152" t="s">
        <v>258</v>
      </c>
      <c r="U4" s="150" t="s">
        <v>50</v>
      </c>
      <c r="V4" s="150" t="s">
        <v>47</v>
      </c>
      <c r="W4" s="150" t="s">
        <v>57</v>
      </c>
      <c r="X4" s="152" t="s">
        <v>258</v>
      </c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</row>
    <row r="5" spans="2:42" s="116" customFormat="1" x14ac:dyDescent="0.2">
      <c r="B5" s="157"/>
      <c r="C5" s="158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U5" s="151"/>
      <c r="V5" s="151"/>
      <c r="W5" s="151"/>
      <c r="X5" s="151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</row>
    <row r="6" spans="2:42" ht="12" customHeight="1" x14ac:dyDescent="0.2">
      <c r="B6" s="162" t="s">
        <v>61</v>
      </c>
      <c r="C6" s="162"/>
      <c r="D6" s="34">
        <f t="shared" ref="D6:F6" si="0">SUM(D7:D14,D17,D20,D23:D24)</f>
        <v>342634</v>
      </c>
      <c r="E6" s="34">
        <f t="shared" si="0"/>
        <v>341313</v>
      </c>
      <c r="F6" s="34">
        <f t="shared" si="0"/>
        <v>369395</v>
      </c>
      <c r="G6" s="34">
        <f>SUM(G7:G14,G17,G20,G23:G24)</f>
        <v>369295</v>
      </c>
      <c r="H6" s="34">
        <f t="shared" ref="H6:R6" si="1">SUM(H7:H14,H17,H20,H23:H24)</f>
        <v>374833</v>
      </c>
      <c r="I6" s="34">
        <f t="shared" si="1"/>
        <v>374513</v>
      </c>
      <c r="J6" s="34">
        <f t="shared" si="1"/>
        <v>376271</v>
      </c>
      <c r="K6" s="34">
        <f t="shared" si="1"/>
        <v>386688</v>
      </c>
      <c r="L6" s="34">
        <f>SUM(L7:L14,L17,L20,L23:L24)</f>
        <v>386915</v>
      </c>
      <c r="M6" s="34">
        <f>SUM(M7:M14,M17,M20,M23:M24)</f>
        <v>384670</v>
      </c>
      <c r="N6" s="34">
        <f t="shared" si="1"/>
        <v>389354</v>
      </c>
      <c r="O6" s="34">
        <f t="shared" si="1"/>
        <v>396309</v>
      </c>
      <c r="P6" s="34">
        <f t="shared" si="1"/>
        <v>393447</v>
      </c>
      <c r="Q6" s="34">
        <f t="shared" si="1"/>
        <v>391854</v>
      </c>
      <c r="R6" s="34">
        <f t="shared" si="1"/>
        <v>402501</v>
      </c>
      <c r="S6" s="34">
        <f t="shared" ref="S6" si="2">SUM(S7:S14,S17,S20,S23:S24)</f>
        <v>402920</v>
      </c>
      <c r="U6" s="34">
        <f t="shared" ref="U6:U37" si="3">G6</f>
        <v>369295</v>
      </c>
      <c r="V6" s="34">
        <f t="shared" ref="V6:V37" si="4">K6</f>
        <v>386688</v>
      </c>
      <c r="W6" s="34">
        <f t="shared" ref="W6:W37" si="5">O6</f>
        <v>396309</v>
      </c>
      <c r="X6" s="34">
        <f t="shared" ref="X6:X37" si="6">S6</f>
        <v>402920</v>
      </c>
    </row>
    <row r="7" spans="2:42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U7" s="28">
        <f t="shared" si="3"/>
        <v>8768</v>
      </c>
      <c r="V7" s="28">
        <f t="shared" si="4"/>
        <v>9676</v>
      </c>
      <c r="W7" s="28">
        <f t="shared" si="5"/>
        <v>10418</v>
      </c>
      <c r="X7" s="28">
        <f t="shared" si="6"/>
        <v>10751</v>
      </c>
    </row>
    <row r="8" spans="2:42" ht="12" customHeight="1" x14ac:dyDescent="0.2">
      <c r="B8" s="26"/>
      <c r="C8" s="27" t="s">
        <v>189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U8" s="28">
        <f t="shared" si="3"/>
        <v>0</v>
      </c>
      <c r="V8" s="28">
        <f t="shared" si="4"/>
        <v>0</v>
      </c>
      <c r="W8" s="28">
        <f t="shared" si="5"/>
        <v>0</v>
      </c>
      <c r="X8" s="28">
        <f t="shared" si="6"/>
        <v>0</v>
      </c>
    </row>
    <row r="9" spans="2:42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96899</v>
      </c>
      <c r="U9" s="28">
        <f t="shared" si="3"/>
        <v>80544</v>
      </c>
      <c r="V9" s="28">
        <f t="shared" si="4"/>
        <v>91654</v>
      </c>
      <c r="W9" s="28">
        <f t="shared" si="5"/>
        <v>101215</v>
      </c>
      <c r="X9" s="28">
        <f t="shared" si="6"/>
        <v>96899</v>
      </c>
    </row>
    <row r="10" spans="2:42" ht="12" customHeight="1" x14ac:dyDescent="0.2">
      <c r="B10" s="26"/>
      <c r="C10" s="27" t="s">
        <v>190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U10" s="28">
        <f t="shared" si="3"/>
        <v>1826</v>
      </c>
      <c r="V10" s="28">
        <f t="shared" si="4"/>
        <v>9394</v>
      </c>
      <c r="W10" s="28">
        <f t="shared" si="5"/>
        <v>9382</v>
      </c>
      <c r="X10" s="28">
        <f t="shared" si="6"/>
        <v>9626</v>
      </c>
    </row>
    <row r="11" spans="2:42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U11" s="28">
        <f t="shared" si="3"/>
        <v>0</v>
      </c>
      <c r="V11" s="28">
        <f t="shared" si="4"/>
        <v>0</v>
      </c>
      <c r="W11" s="28">
        <f t="shared" si="5"/>
        <v>0</v>
      </c>
      <c r="X11" s="28">
        <f t="shared" si="6"/>
        <v>0</v>
      </c>
    </row>
    <row r="12" spans="2:42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U12" s="28">
        <f t="shared" si="3"/>
        <v>961</v>
      </c>
      <c r="V12" s="28">
        <f t="shared" si="4"/>
        <v>1057</v>
      </c>
      <c r="W12" s="28">
        <f t="shared" si="5"/>
        <v>976</v>
      </c>
      <c r="X12" s="28">
        <f t="shared" si="6"/>
        <v>1011</v>
      </c>
    </row>
    <row r="13" spans="2:42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U13" s="28">
        <f t="shared" si="3"/>
        <v>0</v>
      </c>
      <c r="V13" s="28">
        <f t="shared" si="4"/>
        <v>0</v>
      </c>
      <c r="W13" s="28">
        <f t="shared" si="5"/>
        <v>0</v>
      </c>
      <c r="X13" s="28">
        <f t="shared" si="6"/>
        <v>0</v>
      </c>
    </row>
    <row r="14" spans="2:42" s="33" customFormat="1" ht="12" customHeight="1" x14ac:dyDescent="0.2">
      <c r="B14" s="35"/>
      <c r="C14" s="36" t="s">
        <v>67</v>
      </c>
      <c r="D14" s="37">
        <f t="shared" ref="D14:F14" si="7">D15+D16</f>
        <v>233873</v>
      </c>
      <c r="E14" s="37">
        <f t="shared" si="7"/>
        <v>233748</v>
      </c>
      <c r="F14" s="37">
        <f t="shared" si="7"/>
        <v>263767</v>
      </c>
      <c r="G14" s="37">
        <f>G15+G16</f>
        <v>260909</v>
      </c>
      <c r="H14" s="37">
        <f t="shared" ref="H14:R14" si="8">H15+H16</f>
        <v>261006</v>
      </c>
      <c r="I14" s="37">
        <f t="shared" si="8"/>
        <v>261098</v>
      </c>
      <c r="J14" s="37">
        <f t="shared" si="8"/>
        <v>260836</v>
      </c>
      <c r="K14" s="37">
        <f t="shared" si="8"/>
        <v>256817</v>
      </c>
      <c r="L14" s="37">
        <f t="shared" si="8"/>
        <v>258259</v>
      </c>
      <c r="M14" s="37">
        <f t="shared" si="8"/>
        <v>258259</v>
      </c>
      <c r="N14" s="37">
        <f t="shared" si="8"/>
        <v>258259</v>
      </c>
      <c r="O14" s="37">
        <f t="shared" si="8"/>
        <v>258259</v>
      </c>
      <c r="P14" s="37">
        <f t="shared" si="8"/>
        <v>258259</v>
      </c>
      <c r="Q14" s="37">
        <f t="shared" si="8"/>
        <v>258379</v>
      </c>
      <c r="R14" s="37">
        <f t="shared" si="8"/>
        <v>270495</v>
      </c>
      <c r="S14" s="37">
        <f t="shared" ref="S14" si="9">S15+S16</f>
        <v>270495</v>
      </c>
      <c r="U14" s="37">
        <f t="shared" si="3"/>
        <v>260909</v>
      </c>
      <c r="V14" s="37">
        <f t="shared" si="4"/>
        <v>256817</v>
      </c>
      <c r="W14" s="37">
        <f t="shared" si="5"/>
        <v>258259</v>
      </c>
      <c r="X14" s="37">
        <f t="shared" si="6"/>
        <v>270495</v>
      </c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</row>
    <row r="15" spans="2:42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U15" s="31">
        <f t="shared" si="3"/>
        <v>260827</v>
      </c>
      <c r="V15" s="31">
        <f t="shared" si="4"/>
        <v>256753</v>
      </c>
      <c r="W15" s="31">
        <f t="shared" si="5"/>
        <v>258259</v>
      </c>
      <c r="X15" s="31">
        <f t="shared" si="6"/>
        <v>270495</v>
      </c>
      <c r="AD15" s="33"/>
    </row>
    <row r="16" spans="2:42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U16" s="31">
        <f t="shared" si="3"/>
        <v>82</v>
      </c>
      <c r="V16" s="31">
        <f t="shared" si="4"/>
        <v>64</v>
      </c>
      <c r="W16" s="31">
        <f t="shared" si="5"/>
        <v>0</v>
      </c>
      <c r="X16" s="31">
        <f t="shared" si="6"/>
        <v>0</v>
      </c>
    </row>
    <row r="17" spans="2:38" s="33" customFormat="1" ht="12" customHeight="1" x14ac:dyDescent="0.2">
      <c r="B17" s="35"/>
      <c r="C17" s="36" t="s">
        <v>70</v>
      </c>
      <c r="D17" s="37">
        <f t="shared" ref="D17:F17" si="10">SUM(D18:D19)</f>
        <v>0</v>
      </c>
      <c r="E17" s="37">
        <f t="shared" si="10"/>
        <v>0</v>
      </c>
      <c r="F17" s="37">
        <f t="shared" si="10"/>
        <v>0</v>
      </c>
      <c r="G17" s="37">
        <f>SUM(G18:G19)</f>
        <v>0</v>
      </c>
      <c r="H17" s="37">
        <f t="shared" ref="H17:Q17" si="11">SUM(H18:H19)</f>
        <v>0</v>
      </c>
      <c r="I17" s="37">
        <f t="shared" si="11"/>
        <v>0</v>
      </c>
      <c r="J17" s="37">
        <f t="shared" si="11"/>
        <v>0</v>
      </c>
      <c r="K17" s="37">
        <f t="shared" si="11"/>
        <v>0</v>
      </c>
      <c r="L17" s="37">
        <f t="shared" si="11"/>
        <v>0</v>
      </c>
      <c r="M17" s="37">
        <f t="shared" si="11"/>
        <v>0</v>
      </c>
      <c r="N17" s="37">
        <f t="shared" si="11"/>
        <v>0</v>
      </c>
      <c r="O17" s="37">
        <f t="shared" si="11"/>
        <v>0</v>
      </c>
      <c r="P17" s="37">
        <f t="shared" si="11"/>
        <v>0</v>
      </c>
      <c r="Q17" s="37">
        <f t="shared" si="11"/>
        <v>0</v>
      </c>
      <c r="R17" s="37">
        <f t="shared" ref="R17:S17" si="12">SUM(R18:R19)</f>
        <v>0</v>
      </c>
      <c r="S17" s="37">
        <f t="shared" si="12"/>
        <v>0</v>
      </c>
      <c r="U17" s="37">
        <f t="shared" si="3"/>
        <v>0</v>
      </c>
      <c r="V17" s="37">
        <f t="shared" si="4"/>
        <v>0</v>
      </c>
      <c r="W17" s="37">
        <f t="shared" si="5"/>
        <v>0</v>
      </c>
      <c r="X17" s="37">
        <f t="shared" si="6"/>
        <v>0</v>
      </c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</row>
    <row r="18" spans="2:38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U18" s="31">
        <f t="shared" si="3"/>
        <v>0</v>
      </c>
      <c r="V18" s="31">
        <f t="shared" si="4"/>
        <v>0</v>
      </c>
      <c r="W18" s="31">
        <f t="shared" si="5"/>
        <v>0</v>
      </c>
      <c r="X18" s="31">
        <f t="shared" si="6"/>
        <v>0</v>
      </c>
      <c r="AD18" s="33"/>
    </row>
    <row r="19" spans="2:38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U19" s="31">
        <f t="shared" si="3"/>
        <v>0</v>
      </c>
      <c r="V19" s="31">
        <f t="shared" si="4"/>
        <v>0</v>
      </c>
      <c r="W19" s="31">
        <f t="shared" si="5"/>
        <v>0</v>
      </c>
      <c r="X19" s="31">
        <f t="shared" si="6"/>
        <v>0</v>
      </c>
    </row>
    <row r="20" spans="2:38" s="33" customFormat="1" ht="12" customHeight="1" x14ac:dyDescent="0.2">
      <c r="B20" s="35"/>
      <c r="C20" s="36" t="s">
        <v>71</v>
      </c>
      <c r="D20" s="37">
        <f t="shared" ref="D20:F20" si="13">SUM(D21:D22)</f>
        <v>0</v>
      </c>
      <c r="E20" s="37">
        <f t="shared" si="13"/>
        <v>0</v>
      </c>
      <c r="F20" s="37">
        <f t="shared" si="13"/>
        <v>0</v>
      </c>
      <c r="G20" s="37">
        <f>SUM(G21:G22)</f>
        <v>0</v>
      </c>
      <c r="H20" s="37">
        <f t="shared" ref="H20:Q20" si="14">SUM(H21:H22)</f>
        <v>0</v>
      </c>
      <c r="I20" s="37">
        <f t="shared" si="14"/>
        <v>0</v>
      </c>
      <c r="J20" s="37">
        <f t="shared" si="14"/>
        <v>0</v>
      </c>
      <c r="K20" s="37">
        <f t="shared" si="14"/>
        <v>0</v>
      </c>
      <c r="L20" s="37">
        <f t="shared" si="14"/>
        <v>0</v>
      </c>
      <c r="M20" s="37">
        <f t="shared" si="14"/>
        <v>0</v>
      </c>
      <c r="N20" s="37">
        <f t="shared" si="14"/>
        <v>0</v>
      </c>
      <c r="O20" s="37">
        <f t="shared" si="14"/>
        <v>0</v>
      </c>
      <c r="P20" s="37">
        <f t="shared" si="14"/>
        <v>0</v>
      </c>
      <c r="Q20" s="37">
        <f t="shared" si="14"/>
        <v>0</v>
      </c>
      <c r="R20" s="37">
        <f t="shared" ref="R20:S20" si="15">SUM(R21:R22)</f>
        <v>0</v>
      </c>
      <c r="S20" s="37">
        <f t="shared" si="15"/>
        <v>0</v>
      </c>
      <c r="U20" s="37">
        <f t="shared" si="3"/>
        <v>0</v>
      </c>
      <c r="V20" s="37">
        <f t="shared" si="4"/>
        <v>0</v>
      </c>
      <c r="W20" s="37">
        <f t="shared" si="5"/>
        <v>0</v>
      </c>
      <c r="X20" s="37">
        <f t="shared" si="6"/>
        <v>0</v>
      </c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</row>
    <row r="21" spans="2:38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U21" s="31">
        <f t="shared" si="3"/>
        <v>0</v>
      </c>
      <c r="V21" s="31">
        <f t="shared" si="4"/>
        <v>0</v>
      </c>
      <c r="W21" s="31">
        <f t="shared" si="5"/>
        <v>0</v>
      </c>
      <c r="X21" s="31">
        <f t="shared" si="6"/>
        <v>0</v>
      </c>
      <c r="AD21" s="33"/>
    </row>
    <row r="22" spans="2:38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U22" s="31">
        <f t="shared" si="3"/>
        <v>0</v>
      </c>
      <c r="V22" s="31">
        <f t="shared" si="4"/>
        <v>0</v>
      </c>
      <c r="W22" s="31">
        <f t="shared" si="5"/>
        <v>0</v>
      </c>
      <c r="X22" s="31">
        <f t="shared" si="6"/>
        <v>0</v>
      </c>
    </row>
    <row r="23" spans="2:38" ht="12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U23" s="28">
        <f t="shared" si="3"/>
        <v>0</v>
      </c>
      <c r="V23" s="28">
        <f t="shared" si="4"/>
        <v>0</v>
      </c>
      <c r="W23" s="28">
        <f t="shared" si="5"/>
        <v>0</v>
      </c>
      <c r="X23" s="28">
        <f t="shared" si="6"/>
        <v>0</v>
      </c>
    </row>
    <row r="24" spans="2:38" ht="12" customHeight="1" x14ac:dyDescent="0.2">
      <c r="B24" s="26"/>
      <c r="C24" s="27" t="s">
        <v>73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U24" s="28">
        <f t="shared" si="3"/>
        <v>16287</v>
      </c>
      <c r="V24" s="28">
        <f t="shared" si="4"/>
        <v>18090</v>
      </c>
      <c r="W24" s="28">
        <f t="shared" si="5"/>
        <v>16059</v>
      </c>
      <c r="X24" s="28">
        <f t="shared" si="6"/>
        <v>14138</v>
      </c>
    </row>
    <row r="25" spans="2:38" ht="12" customHeight="1" x14ac:dyDescent="0.2">
      <c r="B25" s="162" t="s">
        <v>74</v>
      </c>
      <c r="C25" s="162"/>
      <c r="D25" s="34">
        <f t="shared" ref="D25:I25" si="16">SUM(D26:D28,D31:D33,D36,D39,D42:D45)</f>
        <v>115103</v>
      </c>
      <c r="E25" s="34">
        <f t="shared" si="16"/>
        <v>137630</v>
      </c>
      <c r="F25" s="34">
        <f t="shared" si="16"/>
        <v>106710</v>
      </c>
      <c r="G25" s="34">
        <f t="shared" si="16"/>
        <v>104294</v>
      </c>
      <c r="H25" s="34">
        <f t="shared" si="16"/>
        <v>119534</v>
      </c>
      <c r="I25" s="34">
        <f t="shared" si="16"/>
        <v>115454</v>
      </c>
      <c r="J25" s="34">
        <f>SUM(J26:J28,J31:J33,J36,J39,J42:J45)</f>
        <v>113706</v>
      </c>
      <c r="K25" s="34">
        <f>SUM(K26:K28,K31:K33,K36,K39,K42:K45)</f>
        <v>107689</v>
      </c>
      <c r="L25" s="34">
        <f t="shared" ref="L25:Q25" si="17">SUM(L26:L28,L31:L33,L36,L39,L42:L45)</f>
        <v>116027</v>
      </c>
      <c r="M25" s="34">
        <f t="shared" si="17"/>
        <v>174300</v>
      </c>
      <c r="N25" s="34">
        <f t="shared" si="17"/>
        <v>158897</v>
      </c>
      <c r="O25" s="34">
        <f t="shared" si="17"/>
        <v>104912</v>
      </c>
      <c r="P25" s="34">
        <f t="shared" si="17"/>
        <v>126690</v>
      </c>
      <c r="Q25" s="34">
        <f t="shared" si="17"/>
        <v>157897</v>
      </c>
      <c r="R25" s="34">
        <f t="shared" ref="R25:S25" si="18">SUM(R26:R28,R31:R33,R36,R39,R42:R45)</f>
        <v>153573</v>
      </c>
      <c r="S25" s="34">
        <f t="shared" si="18"/>
        <v>137734</v>
      </c>
      <c r="U25" s="34">
        <f t="shared" si="3"/>
        <v>104294</v>
      </c>
      <c r="V25" s="34">
        <f t="shared" si="4"/>
        <v>107689</v>
      </c>
      <c r="W25" s="34">
        <f t="shared" si="5"/>
        <v>104912</v>
      </c>
      <c r="X25" s="34">
        <f t="shared" si="6"/>
        <v>137734</v>
      </c>
    </row>
    <row r="26" spans="2:38" ht="12" customHeight="1" x14ac:dyDescent="0.2">
      <c r="B26" s="26"/>
      <c r="C26" s="27" t="s">
        <v>75</v>
      </c>
      <c r="D26" s="28">
        <v>34583</v>
      </c>
      <c r="E26" s="28">
        <v>37761</v>
      </c>
      <c r="F26" s="28">
        <v>41939</v>
      </c>
      <c r="G26" s="28">
        <v>44381</v>
      </c>
      <c r="H26" s="28">
        <v>50131</v>
      </c>
      <c r="I26" s="28">
        <v>45528</v>
      </c>
      <c r="J26" s="28">
        <v>43293</v>
      </c>
      <c r="K26" s="28">
        <v>34734</v>
      </c>
      <c r="L26" s="28">
        <v>42621</v>
      </c>
      <c r="M26" s="28">
        <v>53486</v>
      </c>
      <c r="N26" s="28">
        <v>59346</v>
      </c>
      <c r="O26" s="28">
        <v>49314</v>
      </c>
      <c r="P26" s="28">
        <v>70683</v>
      </c>
      <c r="Q26" s="28">
        <v>88785</v>
      </c>
      <c r="R26" s="28">
        <v>98406</v>
      </c>
      <c r="S26" s="28">
        <v>91811</v>
      </c>
      <c r="U26" s="28">
        <f t="shared" si="3"/>
        <v>44381</v>
      </c>
      <c r="V26" s="28">
        <f t="shared" si="4"/>
        <v>34734</v>
      </c>
      <c r="W26" s="28">
        <f t="shared" si="5"/>
        <v>49314</v>
      </c>
      <c r="X26" s="28">
        <f t="shared" si="6"/>
        <v>91811</v>
      </c>
    </row>
    <row r="27" spans="2:38" ht="12" customHeight="1" x14ac:dyDescent="0.2">
      <c r="B27" s="26"/>
      <c r="C27" s="27" t="s">
        <v>64</v>
      </c>
      <c r="D27" s="28"/>
      <c r="E27" s="28"/>
      <c r="F27" s="28"/>
      <c r="G27" s="28">
        <v>0</v>
      </c>
      <c r="H27" s="28">
        <v>0</v>
      </c>
      <c r="I27" s="28"/>
      <c r="J27" s="28">
        <v>0</v>
      </c>
      <c r="K27" s="28">
        <v>10320</v>
      </c>
      <c r="L27" s="28">
        <v>10320</v>
      </c>
      <c r="M27" s="28">
        <v>10320</v>
      </c>
      <c r="N27" s="28">
        <v>3060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U27" s="28">
        <f t="shared" si="3"/>
        <v>0</v>
      </c>
      <c r="V27" s="28">
        <f t="shared" si="4"/>
        <v>10320</v>
      </c>
      <c r="W27" s="28">
        <f t="shared" si="5"/>
        <v>0</v>
      </c>
      <c r="X27" s="28">
        <f t="shared" si="6"/>
        <v>0</v>
      </c>
    </row>
    <row r="28" spans="2:38" s="33" customFormat="1" ht="12" customHeight="1" x14ac:dyDescent="0.2">
      <c r="B28" s="35"/>
      <c r="C28" s="36" t="s">
        <v>76</v>
      </c>
      <c r="D28" s="37">
        <f t="shared" ref="D28:F28" si="19">SUM(D29:D30)</f>
        <v>41203</v>
      </c>
      <c r="E28" s="37">
        <f t="shared" si="19"/>
        <v>54305</v>
      </c>
      <c r="F28" s="37">
        <f t="shared" si="19"/>
        <v>50488</v>
      </c>
      <c r="G28" s="37">
        <f>SUM(G29:G30)</f>
        <v>48631</v>
      </c>
      <c r="H28" s="37">
        <f t="shared" ref="H28:Q28" si="20">SUM(H29:H30)</f>
        <v>57508</v>
      </c>
      <c r="I28" s="37">
        <f t="shared" si="20"/>
        <v>52373</v>
      </c>
      <c r="J28" s="37">
        <f>SUM(J29:J30)</f>
        <v>52223</v>
      </c>
      <c r="K28" s="37">
        <f t="shared" si="20"/>
        <v>46222</v>
      </c>
      <c r="L28" s="37">
        <f t="shared" si="20"/>
        <v>47864</v>
      </c>
      <c r="M28" s="37">
        <f t="shared" si="20"/>
        <v>79011</v>
      </c>
      <c r="N28" s="37">
        <f t="shared" si="20"/>
        <v>76710</v>
      </c>
      <c r="O28" s="37">
        <f t="shared" si="20"/>
        <v>47078</v>
      </c>
      <c r="P28" s="37">
        <f t="shared" si="20"/>
        <v>47173</v>
      </c>
      <c r="Q28" s="37">
        <f t="shared" si="20"/>
        <v>54498</v>
      </c>
      <c r="R28" s="37">
        <f t="shared" ref="R28:S28" si="21">SUM(R29:R30)</f>
        <v>48153</v>
      </c>
      <c r="S28" s="37">
        <f t="shared" si="21"/>
        <v>39038</v>
      </c>
      <c r="U28" s="37">
        <f t="shared" si="3"/>
        <v>48631</v>
      </c>
      <c r="V28" s="37">
        <f t="shared" si="4"/>
        <v>46222</v>
      </c>
      <c r="W28" s="37">
        <f t="shared" si="5"/>
        <v>47078</v>
      </c>
      <c r="X28" s="37">
        <f t="shared" si="6"/>
        <v>39038</v>
      </c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</row>
    <row r="29" spans="2:38" ht="12" customHeight="1" x14ac:dyDescent="0.2">
      <c r="B29" s="29"/>
      <c r="C29" s="30" t="s">
        <v>55</v>
      </c>
      <c r="D29" s="31">
        <v>6714</v>
      </c>
      <c r="E29" s="31">
        <v>10079</v>
      </c>
      <c r="F29" s="31">
        <v>8000</v>
      </c>
      <c r="G29" s="31">
        <v>7011</v>
      </c>
      <c r="H29" s="31">
        <v>15050</v>
      </c>
      <c r="I29" s="31">
        <v>11729</v>
      </c>
      <c r="J29" s="31">
        <v>8258</v>
      </c>
      <c r="K29" s="31">
        <v>8950</v>
      </c>
      <c r="L29" s="31">
        <v>9006</v>
      </c>
      <c r="M29" s="31">
        <v>9469</v>
      </c>
      <c r="N29" s="31">
        <v>6426</v>
      </c>
      <c r="O29" s="31">
        <v>4126</v>
      </c>
      <c r="P29" s="31">
        <v>8560</v>
      </c>
      <c r="Q29" s="31">
        <v>6599</v>
      </c>
      <c r="R29" s="31">
        <v>6621</v>
      </c>
      <c r="S29" s="31">
        <v>2025</v>
      </c>
      <c r="U29" s="31">
        <f t="shared" si="3"/>
        <v>7011</v>
      </c>
      <c r="V29" s="31">
        <f t="shared" si="4"/>
        <v>8950</v>
      </c>
      <c r="W29" s="31">
        <f t="shared" si="5"/>
        <v>4126</v>
      </c>
      <c r="X29" s="31">
        <f t="shared" si="6"/>
        <v>2025</v>
      </c>
      <c r="AE29" s="33"/>
    </row>
    <row r="30" spans="2:38" ht="12" customHeight="1" x14ac:dyDescent="0.2">
      <c r="B30" s="29"/>
      <c r="C30" s="30" t="s">
        <v>56</v>
      </c>
      <c r="D30" s="31">
        <v>34489</v>
      </c>
      <c r="E30" s="31">
        <v>44226</v>
      </c>
      <c r="F30" s="31">
        <v>42488</v>
      </c>
      <c r="G30" s="31">
        <v>41620</v>
      </c>
      <c r="H30" s="31">
        <v>42458</v>
      </c>
      <c r="I30" s="31">
        <v>40644</v>
      </c>
      <c r="J30" s="31">
        <v>43965</v>
      </c>
      <c r="K30" s="31">
        <v>37272</v>
      </c>
      <c r="L30" s="31">
        <v>38858</v>
      </c>
      <c r="M30" s="31">
        <v>69542</v>
      </c>
      <c r="N30" s="31">
        <v>70284</v>
      </c>
      <c r="O30" s="31">
        <v>42952</v>
      </c>
      <c r="P30" s="31">
        <v>38613</v>
      </c>
      <c r="Q30" s="31">
        <v>47899</v>
      </c>
      <c r="R30" s="31">
        <v>41532</v>
      </c>
      <c r="S30" s="31">
        <v>37013</v>
      </c>
      <c r="U30" s="31">
        <f t="shared" si="3"/>
        <v>41620</v>
      </c>
      <c r="V30" s="31">
        <f t="shared" si="4"/>
        <v>37272</v>
      </c>
      <c r="W30" s="31">
        <f t="shared" si="5"/>
        <v>42952</v>
      </c>
      <c r="X30" s="31">
        <f t="shared" si="6"/>
        <v>37013</v>
      </c>
    </row>
    <row r="31" spans="2:38" ht="12" customHeight="1" x14ac:dyDescent="0.2">
      <c r="B31" s="29"/>
      <c r="C31" s="27" t="s">
        <v>77</v>
      </c>
      <c r="D31" s="28">
        <v>219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540</v>
      </c>
      <c r="U31" s="28">
        <f t="shared" si="3"/>
        <v>0</v>
      </c>
      <c r="V31" s="28">
        <f t="shared" si="4"/>
        <v>0</v>
      </c>
      <c r="W31" s="28">
        <f t="shared" si="5"/>
        <v>0</v>
      </c>
      <c r="X31" s="28">
        <f t="shared" si="6"/>
        <v>540</v>
      </c>
    </row>
    <row r="32" spans="2:38" ht="12" customHeight="1" x14ac:dyDescent="0.2">
      <c r="B32" s="26"/>
      <c r="C32" s="27" t="s">
        <v>78</v>
      </c>
      <c r="D32" s="28">
        <v>256</v>
      </c>
      <c r="E32" s="28">
        <v>1001</v>
      </c>
      <c r="F32" s="28">
        <v>376</v>
      </c>
      <c r="G32" s="28">
        <v>1567</v>
      </c>
      <c r="H32" s="28">
        <v>566</v>
      </c>
      <c r="I32" s="28">
        <v>757</v>
      </c>
      <c r="J32" s="28">
        <v>320</v>
      </c>
      <c r="K32" s="28">
        <v>1257</v>
      </c>
      <c r="L32" s="28">
        <v>608</v>
      </c>
      <c r="M32" s="28">
        <v>440</v>
      </c>
      <c r="N32" s="28">
        <v>386</v>
      </c>
      <c r="O32" s="28">
        <v>1662</v>
      </c>
      <c r="P32" s="28">
        <v>211</v>
      </c>
      <c r="Q32" s="28">
        <v>1424</v>
      </c>
      <c r="R32" s="28">
        <v>407</v>
      </c>
      <c r="S32" s="28">
        <v>1245</v>
      </c>
      <c r="U32" s="28">
        <f t="shared" si="3"/>
        <v>1567</v>
      </c>
      <c r="V32" s="28">
        <f t="shared" si="4"/>
        <v>1257</v>
      </c>
      <c r="W32" s="28">
        <f t="shared" si="5"/>
        <v>1662</v>
      </c>
      <c r="X32" s="28">
        <f t="shared" si="6"/>
        <v>1245</v>
      </c>
    </row>
    <row r="33" spans="2:38" s="33" customFormat="1" ht="12" customHeight="1" x14ac:dyDescent="0.2">
      <c r="B33" s="35"/>
      <c r="C33" s="36" t="s">
        <v>79</v>
      </c>
      <c r="D33" s="37">
        <f t="shared" ref="D33:F33" si="22">SUM(D34:D35)</f>
        <v>117</v>
      </c>
      <c r="E33" s="37">
        <f t="shared" si="22"/>
        <v>2229</v>
      </c>
      <c r="F33" s="37">
        <f t="shared" si="22"/>
        <v>212</v>
      </c>
      <c r="G33" s="37">
        <f>SUM(G34:G35)</f>
        <v>112</v>
      </c>
      <c r="H33" s="37">
        <f t="shared" ref="H33:Q33" si="23">SUM(H34:H35)</f>
        <v>243</v>
      </c>
      <c r="I33" s="37">
        <f t="shared" si="23"/>
        <v>7331</v>
      </c>
      <c r="J33" s="37">
        <f t="shared" si="23"/>
        <v>7084</v>
      </c>
      <c r="K33" s="37">
        <f t="shared" si="23"/>
        <v>5191</v>
      </c>
      <c r="L33" s="37">
        <f t="shared" si="23"/>
        <v>907</v>
      </c>
      <c r="M33" s="37">
        <f t="shared" si="23"/>
        <v>19791</v>
      </c>
      <c r="N33" s="37">
        <f t="shared" si="23"/>
        <v>15032</v>
      </c>
      <c r="O33" s="37">
        <f t="shared" si="23"/>
        <v>359</v>
      </c>
      <c r="P33" s="37">
        <f t="shared" si="23"/>
        <v>214</v>
      </c>
      <c r="Q33" s="37">
        <f t="shared" si="23"/>
        <v>8240</v>
      </c>
      <c r="R33" s="37">
        <f t="shared" ref="R33:S33" si="24">SUM(R34:R35)</f>
        <v>1594</v>
      </c>
      <c r="S33" s="37">
        <f t="shared" si="24"/>
        <v>206</v>
      </c>
      <c r="U33" s="37">
        <f t="shared" si="3"/>
        <v>112</v>
      </c>
      <c r="V33" s="37">
        <f t="shared" si="4"/>
        <v>5191</v>
      </c>
      <c r="W33" s="37">
        <f t="shared" si="5"/>
        <v>359</v>
      </c>
      <c r="X33" s="37">
        <f t="shared" si="6"/>
        <v>206</v>
      </c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</row>
    <row r="34" spans="2:38" ht="12" customHeight="1" x14ac:dyDescent="0.2">
      <c r="B34" s="29"/>
      <c r="C34" s="30" t="s">
        <v>55</v>
      </c>
      <c r="D34" s="31"/>
      <c r="E34" s="31">
        <v>2000</v>
      </c>
      <c r="F34" s="31">
        <v>0</v>
      </c>
      <c r="G34" s="31">
        <v>0</v>
      </c>
      <c r="H34" s="31">
        <v>7</v>
      </c>
      <c r="I34" s="31">
        <v>6500</v>
      </c>
      <c r="J34" s="31">
        <v>5500</v>
      </c>
      <c r="K34" s="31">
        <v>4184</v>
      </c>
      <c r="L34" s="31">
        <v>0</v>
      </c>
      <c r="M34" s="31">
        <v>19001</v>
      </c>
      <c r="N34" s="31">
        <v>14002</v>
      </c>
      <c r="O34" s="31">
        <v>0</v>
      </c>
      <c r="P34" s="31">
        <v>0</v>
      </c>
      <c r="Q34" s="31">
        <v>8001</v>
      </c>
      <c r="R34" s="31">
        <v>1000</v>
      </c>
      <c r="S34" s="31">
        <v>0</v>
      </c>
      <c r="U34" s="31">
        <f t="shared" si="3"/>
        <v>0</v>
      </c>
      <c r="V34" s="31">
        <f t="shared" si="4"/>
        <v>4184</v>
      </c>
      <c r="W34" s="31">
        <f t="shared" si="5"/>
        <v>0</v>
      </c>
      <c r="X34" s="31">
        <f t="shared" si="6"/>
        <v>0</v>
      </c>
      <c r="AE34" s="33"/>
    </row>
    <row r="35" spans="2:38" ht="12" customHeight="1" x14ac:dyDescent="0.2">
      <c r="B35" s="29"/>
      <c r="C35" s="30" t="s">
        <v>56</v>
      </c>
      <c r="D35" s="31">
        <v>117</v>
      </c>
      <c r="E35" s="31">
        <v>229</v>
      </c>
      <c r="F35" s="31">
        <v>212</v>
      </c>
      <c r="G35" s="31">
        <v>112</v>
      </c>
      <c r="H35" s="31">
        <v>236</v>
      </c>
      <c r="I35" s="31">
        <v>831</v>
      </c>
      <c r="J35" s="31">
        <v>1584</v>
      </c>
      <c r="K35" s="31">
        <v>1007</v>
      </c>
      <c r="L35" s="31">
        <v>907</v>
      </c>
      <c r="M35" s="31">
        <v>790</v>
      </c>
      <c r="N35" s="31">
        <v>1030</v>
      </c>
      <c r="O35" s="31">
        <v>359</v>
      </c>
      <c r="P35" s="31">
        <v>214</v>
      </c>
      <c r="Q35" s="31">
        <v>239</v>
      </c>
      <c r="R35" s="31">
        <v>594</v>
      </c>
      <c r="S35" s="31">
        <v>206</v>
      </c>
      <c r="U35" s="31">
        <f t="shared" si="3"/>
        <v>112</v>
      </c>
      <c r="V35" s="31">
        <f t="shared" si="4"/>
        <v>1007</v>
      </c>
      <c r="W35" s="31">
        <f t="shared" si="5"/>
        <v>359</v>
      </c>
      <c r="X35" s="31">
        <f t="shared" si="6"/>
        <v>206</v>
      </c>
    </row>
    <row r="36" spans="2:38" s="33" customFormat="1" ht="12" customHeight="1" x14ac:dyDescent="0.2">
      <c r="B36" s="35"/>
      <c r="C36" s="36" t="s">
        <v>80</v>
      </c>
      <c r="D36" s="37">
        <f t="shared" ref="D36:F36" si="25">SUM(D37:D38)</f>
        <v>721</v>
      </c>
      <c r="E36" s="37">
        <f t="shared" si="25"/>
        <v>1012</v>
      </c>
      <c r="F36" s="37">
        <f t="shared" si="25"/>
        <v>1091</v>
      </c>
      <c r="G36" s="37">
        <f>SUM(G37:G38)</f>
        <v>976</v>
      </c>
      <c r="H36" s="37">
        <f t="shared" ref="H36:Q36" si="26">SUM(H37:H38)</f>
        <v>1136</v>
      </c>
      <c r="I36" s="37">
        <f t="shared" si="26"/>
        <v>643</v>
      </c>
      <c r="J36" s="37">
        <f t="shared" si="26"/>
        <v>2013</v>
      </c>
      <c r="K36" s="37">
        <f t="shared" si="26"/>
        <v>921</v>
      </c>
      <c r="L36" s="37">
        <f t="shared" si="26"/>
        <v>1763</v>
      </c>
      <c r="M36" s="37">
        <f t="shared" si="26"/>
        <v>354</v>
      </c>
      <c r="N36" s="37">
        <f t="shared" si="26"/>
        <v>246</v>
      </c>
      <c r="O36" s="37">
        <f t="shared" si="26"/>
        <v>41</v>
      </c>
      <c r="P36" s="37">
        <f t="shared" si="26"/>
        <v>335</v>
      </c>
      <c r="Q36" s="37">
        <f t="shared" si="26"/>
        <v>376</v>
      </c>
      <c r="R36" s="37">
        <f t="shared" ref="R36:S36" si="27">SUM(R37:R38)</f>
        <v>333</v>
      </c>
      <c r="S36" s="37">
        <f t="shared" si="27"/>
        <v>166</v>
      </c>
      <c r="U36" s="37">
        <f t="shared" si="3"/>
        <v>976</v>
      </c>
      <c r="V36" s="37">
        <f t="shared" si="4"/>
        <v>921</v>
      </c>
      <c r="W36" s="37">
        <f t="shared" si="5"/>
        <v>41</v>
      </c>
      <c r="X36" s="37">
        <f t="shared" si="6"/>
        <v>166</v>
      </c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</row>
    <row r="37" spans="2:38" ht="12" customHeight="1" x14ac:dyDescent="0.2">
      <c r="B37" s="29"/>
      <c r="C37" s="30" t="s">
        <v>68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U37" s="31">
        <f t="shared" si="3"/>
        <v>0</v>
      </c>
      <c r="V37" s="31">
        <f t="shared" si="4"/>
        <v>0</v>
      </c>
      <c r="W37" s="31">
        <f t="shared" si="5"/>
        <v>0</v>
      </c>
      <c r="X37" s="31">
        <f t="shared" si="6"/>
        <v>0</v>
      </c>
      <c r="AE37" s="33"/>
    </row>
    <row r="38" spans="2:38" ht="12" customHeight="1" x14ac:dyDescent="0.2">
      <c r="B38" s="29"/>
      <c r="C38" s="30" t="s">
        <v>69</v>
      </c>
      <c r="D38" s="31">
        <v>721</v>
      </c>
      <c r="E38" s="31">
        <v>1012</v>
      </c>
      <c r="F38" s="31">
        <v>1091</v>
      </c>
      <c r="G38" s="31">
        <v>976</v>
      </c>
      <c r="H38" s="31">
        <v>1136</v>
      </c>
      <c r="I38" s="31">
        <v>643</v>
      </c>
      <c r="J38" s="31">
        <v>2013</v>
      </c>
      <c r="K38" s="31">
        <v>921</v>
      </c>
      <c r="L38" s="31">
        <v>1763</v>
      </c>
      <c r="M38" s="31">
        <v>354</v>
      </c>
      <c r="N38" s="31">
        <v>246</v>
      </c>
      <c r="O38" s="31">
        <v>41</v>
      </c>
      <c r="P38" s="31">
        <v>335</v>
      </c>
      <c r="Q38" s="31">
        <v>376</v>
      </c>
      <c r="R38" s="31">
        <v>333</v>
      </c>
      <c r="S38" s="31">
        <v>166</v>
      </c>
      <c r="U38" s="31">
        <f t="shared" ref="U38:U71" si="28">G38</f>
        <v>976</v>
      </c>
      <c r="V38" s="31">
        <f t="shared" ref="V38:V71" si="29">K38</f>
        <v>921</v>
      </c>
      <c r="W38" s="31">
        <f t="shared" ref="W38:W71" si="30">O38</f>
        <v>41</v>
      </c>
      <c r="X38" s="31">
        <f t="shared" ref="X38:X69" si="31">S38</f>
        <v>166</v>
      </c>
    </row>
    <row r="39" spans="2:38" s="33" customFormat="1" ht="12" customHeight="1" x14ac:dyDescent="0.2">
      <c r="B39" s="35"/>
      <c r="C39" s="36" t="s">
        <v>81</v>
      </c>
      <c r="D39" s="37">
        <f t="shared" ref="D39:F39" si="32">D40+D41</f>
        <v>33564</v>
      </c>
      <c r="E39" s="37">
        <f t="shared" si="32"/>
        <v>37024</v>
      </c>
      <c r="F39" s="37">
        <f t="shared" si="32"/>
        <v>7314</v>
      </c>
      <c r="G39" s="37">
        <f>G40+G41</f>
        <v>5593</v>
      </c>
      <c r="H39" s="37">
        <f t="shared" ref="H39:Q39" si="33">H40+H41</f>
        <v>4928</v>
      </c>
      <c r="I39" s="37">
        <f t="shared" si="33"/>
        <v>3268</v>
      </c>
      <c r="J39" s="37">
        <f t="shared" si="33"/>
        <v>3789</v>
      </c>
      <c r="K39" s="37">
        <f t="shared" si="33"/>
        <v>2619</v>
      </c>
      <c r="L39" s="37">
        <f t="shared" si="33"/>
        <v>126</v>
      </c>
      <c r="M39" s="37">
        <f t="shared" si="33"/>
        <v>26</v>
      </c>
      <c r="N39" s="37">
        <f t="shared" si="33"/>
        <v>8</v>
      </c>
      <c r="O39" s="37">
        <f t="shared" si="33"/>
        <v>0</v>
      </c>
      <c r="P39" s="37">
        <f t="shared" si="33"/>
        <v>0</v>
      </c>
      <c r="Q39" s="37">
        <f t="shared" si="33"/>
        <v>0</v>
      </c>
      <c r="R39" s="37">
        <f t="shared" ref="R39:S39" si="34">R40+R41</f>
        <v>0</v>
      </c>
      <c r="S39" s="37">
        <f t="shared" si="34"/>
        <v>0</v>
      </c>
      <c r="U39" s="37">
        <f t="shared" si="28"/>
        <v>5593</v>
      </c>
      <c r="V39" s="37">
        <f t="shared" si="29"/>
        <v>2619</v>
      </c>
      <c r="W39" s="37">
        <f t="shared" si="30"/>
        <v>0</v>
      </c>
      <c r="X39" s="37">
        <f t="shared" si="31"/>
        <v>0</v>
      </c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</row>
    <row r="40" spans="2:38" ht="12" customHeight="1" x14ac:dyDescent="0.2">
      <c r="B40" s="29"/>
      <c r="C40" s="30" t="s">
        <v>1</v>
      </c>
      <c r="D40" s="31">
        <v>33564</v>
      </c>
      <c r="E40" s="31">
        <v>37024</v>
      </c>
      <c r="F40" s="31">
        <v>7314</v>
      </c>
      <c r="G40" s="31">
        <v>5593</v>
      </c>
      <c r="H40" s="31">
        <v>4928</v>
      </c>
      <c r="I40" s="31">
        <v>3268</v>
      </c>
      <c r="J40" s="31">
        <v>3789</v>
      </c>
      <c r="K40" s="31">
        <v>2619</v>
      </c>
      <c r="L40" s="31">
        <v>126</v>
      </c>
      <c r="M40" s="31">
        <v>26</v>
      </c>
      <c r="N40" s="31">
        <v>8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U40" s="31">
        <f t="shared" si="28"/>
        <v>5593</v>
      </c>
      <c r="V40" s="31">
        <f t="shared" si="29"/>
        <v>2619</v>
      </c>
      <c r="W40" s="31">
        <f t="shared" si="30"/>
        <v>0</v>
      </c>
      <c r="X40" s="31">
        <f t="shared" si="31"/>
        <v>0</v>
      </c>
      <c r="AE40" s="33"/>
    </row>
    <row r="41" spans="2:38" ht="12" customHeight="1" x14ac:dyDescent="0.2">
      <c r="B41" s="29"/>
      <c r="C41" s="30" t="s">
        <v>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U41" s="31">
        <f t="shared" si="28"/>
        <v>0</v>
      </c>
      <c r="V41" s="31">
        <f t="shared" si="29"/>
        <v>0</v>
      </c>
      <c r="W41" s="31">
        <f t="shared" si="30"/>
        <v>0</v>
      </c>
      <c r="X41" s="31">
        <f t="shared" si="31"/>
        <v>0</v>
      </c>
    </row>
    <row r="42" spans="2:38" ht="12" customHeight="1" x14ac:dyDescent="0.2">
      <c r="B42" s="26"/>
      <c r="C42" s="27" t="s">
        <v>82</v>
      </c>
      <c r="D42" s="28">
        <v>1776</v>
      </c>
      <c r="E42" s="28">
        <v>2226</v>
      </c>
      <c r="F42" s="28">
        <v>3770</v>
      </c>
      <c r="G42" s="28">
        <v>1831</v>
      </c>
      <c r="H42" s="28">
        <v>1832</v>
      </c>
      <c r="I42" s="28">
        <v>3113</v>
      </c>
      <c r="J42" s="28">
        <v>3074</v>
      </c>
      <c r="K42" s="28">
        <v>4202</v>
      </c>
      <c r="L42" s="28">
        <v>8220</v>
      </c>
      <c r="M42" s="28">
        <v>8176</v>
      </c>
      <c r="N42" s="28">
        <v>2231</v>
      </c>
      <c r="O42" s="28">
        <v>4488</v>
      </c>
      <c r="P42" s="28">
        <v>4623</v>
      </c>
      <c r="Q42" s="28">
        <v>2167</v>
      </c>
      <c r="R42" s="28">
        <v>2552</v>
      </c>
      <c r="S42" s="28">
        <v>2407</v>
      </c>
      <c r="U42" s="28">
        <f t="shared" si="28"/>
        <v>1831</v>
      </c>
      <c r="V42" s="28">
        <f t="shared" si="29"/>
        <v>4202</v>
      </c>
      <c r="W42" s="28">
        <f t="shared" si="30"/>
        <v>4488</v>
      </c>
      <c r="X42" s="28">
        <f t="shared" si="31"/>
        <v>2407</v>
      </c>
    </row>
    <row r="43" spans="2:38" ht="12" customHeight="1" x14ac:dyDescent="0.2">
      <c r="B43" s="26"/>
      <c r="C43" s="27" t="s">
        <v>83</v>
      </c>
      <c r="D43" s="28"/>
      <c r="E43" s="28"/>
      <c r="F43" s="28"/>
      <c r="G43" s="28">
        <v>0</v>
      </c>
      <c r="H43" s="28">
        <v>0</v>
      </c>
      <c r="I43" s="28"/>
      <c r="J43" s="28">
        <v>0</v>
      </c>
      <c r="K43" s="28"/>
      <c r="L43" s="28">
        <v>0</v>
      </c>
      <c r="M43" s="28"/>
      <c r="N43" s="28">
        <v>0</v>
      </c>
      <c r="O43" s="28"/>
      <c r="P43" s="28">
        <v>0</v>
      </c>
      <c r="Q43" s="28"/>
      <c r="R43" s="28">
        <v>0</v>
      </c>
      <c r="S43" s="28"/>
      <c r="U43" s="28">
        <f t="shared" si="28"/>
        <v>0</v>
      </c>
      <c r="V43" s="28">
        <f t="shared" si="29"/>
        <v>0</v>
      </c>
      <c r="W43" s="28">
        <f t="shared" si="30"/>
        <v>0</v>
      </c>
      <c r="X43" s="28">
        <f t="shared" si="31"/>
        <v>0</v>
      </c>
    </row>
    <row r="44" spans="2:38" ht="12" customHeight="1" x14ac:dyDescent="0.2">
      <c r="B44" s="26"/>
      <c r="C44" s="27" t="s">
        <v>84</v>
      </c>
      <c r="D44" s="28">
        <v>2664</v>
      </c>
      <c r="E44" s="28">
        <v>2072</v>
      </c>
      <c r="F44" s="28">
        <v>1520</v>
      </c>
      <c r="G44" s="28">
        <v>1203</v>
      </c>
      <c r="H44" s="28">
        <v>3190</v>
      </c>
      <c r="I44" s="28">
        <v>2441</v>
      </c>
      <c r="J44" s="28">
        <v>1910</v>
      </c>
      <c r="K44" s="28">
        <v>2223</v>
      </c>
      <c r="L44" s="28">
        <v>3598</v>
      </c>
      <c r="M44" s="28">
        <v>2696</v>
      </c>
      <c r="N44" s="28">
        <v>1878</v>
      </c>
      <c r="O44" s="28">
        <v>1970</v>
      </c>
      <c r="P44" s="28">
        <v>3451</v>
      </c>
      <c r="Q44" s="28">
        <v>2407</v>
      </c>
      <c r="R44" s="28">
        <v>2128</v>
      </c>
      <c r="S44" s="28">
        <v>2321</v>
      </c>
      <c r="U44" s="28">
        <f t="shared" si="28"/>
        <v>1203</v>
      </c>
      <c r="V44" s="28">
        <f t="shared" si="29"/>
        <v>2223</v>
      </c>
      <c r="W44" s="28">
        <f t="shared" si="30"/>
        <v>1970</v>
      </c>
      <c r="X44" s="28">
        <f t="shared" si="31"/>
        <v>2321</v>
      </c>
    </row>
    <row r="45" spans="2:38" ht="12" customHeight="1" x14ac:dyDescent="0.2">
      <c r="B45" s="26"/>
      <c r="C45" s="27" t="s">
        <v>85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U45" s="28">
        <f t="shared" si="28"/>
        <v>0</v>
      </c>
      <c r="V45" s="28">
        <f t="shared" si="29"/>
        <v>0</v>
      </c>
      <c r="W45" s="28">
        <f t="shared" si="30"/>
        <v>0</v>
      </c>
      <c r="X45" s="28">
        <f t="shared" si="31"/>
        <v>0</v>
      </c>
    </row>
    <row r="46" spans="2:38" ht="12" customHeight="1" thickBot="1" x14ac:dyDescent="0.25">
      <c r="B46" s="163" t="s">
        <v>86</v>
      </c>
      <c r="C46" s="163"/>
      <c r="D46" s="38">
        <f t="shared" ref="D46:F46" si="35">SUM(D6,D25)</f>
        <v>457737</v>
      </c>
      <c r="E46" s="38">
        <f t="shared" si="35"/>
        <v>478943</v>
      </c>
      <c r="F46" s="38">
        <f t="shared" si="35"/>
        <v>476105</v>
      </c>
      <c r="G46" s="38">
        <f>SUM(G6,G25)</f>
        <v>473589</v>
      </c>
      <c r="H46" s="38">
        <f t="shared" ref="H46:N46" si="36">SUM(H6,H25)</f>
        <v>494367</v>
      </c>
      <c r="I46" s="38">
        <f t="shared" si="36"/>
        <v>489967</v>
      </c>
      <c r="J46" s="38">
        <f t="shared" si="36"/>
        <v>489977</v>
      </c>
      <c r="K46" s="38">
        <f t="shared" si="36"/>
        <v>494377</v>
      </c>
      <c r="L46" s="38">
        <f t="shared" si="36"/>
        <v>502942</v>
      </c>
      <c r="M46" s="38">
        <f t="shared" si="36"/>
        <v>558970</v>
      </c>
      <c r="N46" s="38">
        <f t="shared" si="36"/>
        <v>548251</v>
      </c>
      <c r="O46" s="38">
        <f t="shared" ref="O46:P46" si="37">SUM(O6,O25)</f>
        <v>501221</v>
      </c>
      <c r="P46" s="38">
        <f t="shared" si="37"/>
        <v>520137</v>
      </c>
      <c r="Q46" s="38">
        <f t="shared" ref="Q46:R46" si="38">SUM(Q6,Q25)</f>
        <v>549751</v>
      </c>
      <c r="R46" s="38">
        <f t="shared" si="38"/>
        <v>556074</v>
      </c>
      <c r="S46" s="38">
        <f t="shared" ref="S46" si="39">SUM(S6,S25)</f>
        <v>540654</v>
      </c>
      <c r="U46" s="38">
        <f t="shared" si="28"/>
        <v>473589</v>
      </c>
      <c r="V46" s="38">
        <f t="shared" si="29"/>
        <v>494377</v>
      </c>
      <c r="W46" s="38">
        <f t="shared" si="30"/>
        <v>501221</v>
      </c>
      <c r="X46" s="38">
        <f t="shared" si="31"/>
        <v>540654</v>
      </c>
    </row>
    <row r="47" spans="2:38" ht="12" customHeight="1" x14ac:dyDescent="0.2">
      <c r="B47" s="162" t="s">
        <v>87</v>
      </c>
      <c r="C47" s="162"/>
      <c r="D47" s="34">
        <f t="shared" ref="D47:F47" si="40">SUM(D48,D60)</f>
        <v>333614</v>
      </c>
      <c r="E47" s="34">
        <f t="shared" si="40"/>
        <v>350260</v>
      </c>
      <c r="F47" s="34">
        <f t="shared" si="40"/>
        <v>359034</v>
      </c>
      <c r="G47" s="34">
        <f>SUM(G48,G60)</f>
        <v>348476</v>
      </c>
      <c r="H47" s="34">
        <f t="shared" ref="H47:N47" si="41">SUM(H48,H60)</f>
        <v>357333</v>
      </c>
      <c r="I47" s="34">
        <f t="shared" si="41"/>
        <v>367929</v>
      </c>
      <c r="J47" s="34">
        <f t="shared" si="41"/>
        <v>368128</v>
      </c>
      <c r="K47" s="34">
        <f t="shared" si="41"/>
        <v>355188</v>
      </c>
      <c r="L47" s="34">
        <f t="shared" si="41"/>
        <v>362938</v>
      </c>
      <c r="M47" s="34">
        <f t="shared" si="41"/>
        <v>396655</v>
      </c>
      <c r="N47" s="34">
        <f t="shared" si="41"/>
        <v>382652</v>
      </c>
      <c r="O47" s="34">
        <f t="shared" ref="O47:P47" si="42">SUM(O48,O60)</f>
        <v>369404</v>
      </c>
      <c r="P47" s="34">
        <f t="shared" si="42"/>
        <v>371138</v>
      </c>
      <c r="Q47" s="34">
        <f t="shared" ref="Q47:R47" si="43">SUM(Q48,Q60)</f>
        <v>373531</v>
      </c>
      <c r="R47" s="34">
        <f t="shared" si="43"/>
        <v>371932</v>
      </c>
      <c r="S47" s="34">
        <f t="shared" ref="S47" si="44">SUM(S48,S60)</f>
        <v>363238</v>
      </c>
      <c r="U47" s="34">
        <f t="shared" si="28"/>
        <v>348476</v>
      </c>
      <c r="V47" s="34">
        <f t="shared" si="29"/>
        <v>355188</v>
      </c>
      <c r="W47" s="34">
        <f t="shared" si="30"/>
        <v>369404</v>
      </c>
      <c r="X47" s="34">
        <f t="shared" si="31"/>
        <v>363238</v>
      </c>
    </row>
    <row r="48" spans="2:38" ht="12" customHeight="1" x14ac:dyDescent="0.2">
      <c r="B48" s="162" t="s">
        <v>88</v>
      </c>
      <c r="C48" s="162"/>
      <c r="D48" s="34">
        <f t="shared" ref="D48:F48" si="45">SUM(D49:D56)</f>
        <v>333614</v>
      </c>
      <c r="E48" s="34">
        <f t="shared" si="45"/>
        <v>350260</v>
      </c>
      <c r="F48" s="34">
        <f t="shared" si="45"/>
        <v>359034</v>
      </c>
      <c r="G48" s="34">
        <f>SUM(G49:G56)</f>
        <v>348476</v>
      </c>
      <c r="H48" s="34">
        <f t="shared" ref="H48:N48" si="46">SUM(H49:H56)</f>
        <v>357333</v>
      </c>
      <c r="I48" s="34">
        <f t="shared" si="46"/>
        <v>367929</v>
      </c>
      <c r="J48" s="34">
        <f t="shared" si="46"/>
        <v>368128</v>
      </c>
      <c r="K48" s="34">
        <f t="shared" si="46"/>
        <v>355188</v>
      </c>
      <c r="L48" s="34">
        <f t="shared" si="46"/>
        <v>362938</v>
      </c>
      <c r="M48" s="34">
        <f t="shared" si="46"/>
        <v>396655</v>
      </c>
      <c r="N48" s="34">
        <f t="shared" si="46"/>
        <v>382652</v>
      </c>
      <c r="O48" s="34">
        <f t="shared" ref="O48:P48" si="47">SUM(O49:O56)</f>
        <v>369404</v>
      </c>
      <c r="P48" s="34">
        <f t="shared" si="47"/>
        <v>371138</v>
      </c>
      <c r="Q48" s="34">
        <f t="shared" ref="Q48:R48" si="48">SUM(Q49:Q56)</f>
        <v>373531</v>
      </c>
      <c r="R48" s="34">
        <f t="shared" si="48"/>
        <v>371932</v>
      </c>
      <c r="S48" s="34">
        <f t="shared" ref="S48" si="49">SUM(S49:S56)</f>
        <v>363238</v>
      </c>
      <c r="U48" s="34">
        <f t="shared" si="28"/>
        <v>348476</v>
      </c>
      <c r="V48" s="34">
        <f t="shared" si="29"/>
        <v>355188</v>
      </c>
      <c r="W48" s="34">
        <f t="shared" si="30"/>
        <v>369404</v>
      </c>
      <c r="X48" s="34">
        <f t="shared" si="31"/>
        <v>363238</v>
      </c>
    </row>
    <row r="49" spans="2:38" ht="12" customHeight="1" x14ac:dyDescent="0.2">
      <c r="B49" s="26"/>
      <c r="C49" s="27" t="s">
        <v>89</v>
      </c>
      <c r="D49" s="28">
        <v>3311</v>
      </c>
      <c r="E49" s="28">
        <v>3311</v>
      </c>
      <c r="F49" s="28">
        <v>3311</v>
      </c>
      <c r="G49" s="28">
        <v>3311</v>
      </c>
      <c r="H49" s="28">
        <v>3311</v>
      </c>
      <c r="I49" s="28">
        <v>3311</v>
      </c>
      <c r="J49" s="28">
        <v>3311</v>
      </c>
      <c r="K49" s="28">
        <v>3286</v>
      </c>
      <c r="L49" s="28">
        <v>3286</v>
      </c>
      <c r="M49" s="28">
        <v>3286</v>
      </c>
      <c r="N49" s="28">
        <v>3286</v>
      </c>
      <c r="O49" s="28">
        <v>3281</v>
      </c>
      <c r="P49" s="28">
        <v>3281</v>
      </c>
      <c r="Q49" s="28">
        <v>3281</v>
      </c>
      <c r="R49" s="28">
        <v>3281</v>
      </c>
      <c r="S49" s="28">
        <v>3278</v>
      </c>
      <c r="U49" s="28">
        <f t="shared" si="28"/>
        <v>3311</v>
      </c>
      <c r="V49" s="28">
        <f t="shared" si="29"/>
        <v>3286</v>
      </c>
      <c r="W49" s="28">
        <f t="shared" si="30"/>
        <v>3281</v>
      </c>
      <c r="X49" s="28">
        <f t="shared" si="31"/>
        <v>3278</v>
      </c>
    </row>
    <row r="50" spans="2:38" ht="12" customHeight="1" x14ac:dyDescent="0.2">
      <c r="B50" s="26"/>
      <c r="C50" s="27" t="s">
        <v>253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>
        <v>-3</v>
      </c>
      <c r="S50" s="28"/>
      <c r="U50" s="28"/>
      <c r="V50" s="28"/>
      <c r="W50" s="28"/>
      <c r="X50" s="28">
        <f t="shared" si="31"/>
        <v>0</v>
      </c>
    </row>
    <row r="51" spans="2:38" ht="12" customHeight="1" x14ac:dyDescent="0.2">
      <c r="B51" s="26"/>
      <c r="C51" s="27" t="s">
        <v>254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>
        <v>-300</v>
      </c>
      <c r="P51" s="28">
        <v>-539</v>
      </c>
      <c r="Q51" s="28">
        <v>-658</v>
      </c>
      <c r="R51" s="28">
        <v>-658</v>
      </c>
      <c r="S51" s="28">
        <v>-450</v>
      </c>
      <c r="U51" s="28"/>
      <c r="V51" s="28"/>
      <c r="W51" s="28">
        <f t="shared" si="30"/>
        <v>-300</v>
      </c>
      <c r="X51" s="28">
        <f t="shared" si="31"/>
        <v>-450</v>
      </c>
    </row>
    <row r="52" spans="2:38" ht="12" customHeight="1" x14ac:dyDescent="0.2">
      <c r="B52" s="26"/>
      <c r="C52" s="27" t="s">
        <v>90</v>
      </c>
      <c r="D52" s="28">
        <v>282836</v>
      </c>
      <c r="E52" s="28">
        <v>295819</v>
      </c>
      <c r="F52" s="28">
        <v>293001</v>
      </c>
      <c r="G52" s="28">
        <v>291341</v>
      </c>
      <c r="H52" s="28">
        <v>290042</v>
      </c>
      <c r="I52" s="28">
        <v>314400</v>
      </c>
      <c r="J52" s="28">
        <v>313669</v>
      </c>
      <c r="K52" s="28">
        <v>313394</v>
      </c>
      <c r="L52" s="28">
        <v>313214</v>
      </c>
      <c r="M52" s="28">
        <v>313214</v>
      </c>
      <c r="N52" s="28">
        <v>331115</v>
      </c>
      <c r="O52" s="28">
        <f>330900-O51</f>
        <v>331200</v>
      </c>
      <c r="P52" s="28">
        <f>330661-P51</f>
        <v>331200</v>
      </c>
      <c r="Q52" s="28">
        <f>342755-Q51</f>
        <v>343413</v>
      </c>
      <c r="R52" s="28">
        <v>343416</v>
      </c>
      <c r="S52" s="28">
        <v>342759</v>
      </c>
      <c r="U52" s="28">
        <f t="shared" si="28"/>
        <v>291341</v>
      </c>
      <c r="V52" s="28">
        <f t="shared" si="29"/>
        <v>313394</v>
      </c>
      <c r="W52" s="28">
        <f t="shared" si="30"/>
        <v>331200</v>
      </c>
      <c r="X52" s="28">
        <f t="shared" si="31"/>
        <v>342759</v>
      </c>
    </row>
    <row r="53" spans="2:38" ht="12" customHeight="1" x14ac:dyDescent="0.2">
      <c r="B53" s="26"/>
      <c r="C53" s="27" t="s">
        <v>91</v>
      </c>
      <c r="D53" s="32">
        <v>-565</v>
      </c>
      <c r="E53" s="32">
        <v>-565</v>
      </c>
      <c r="F53" s="32">
        <v>-565</v>
      </c>
      <c r="G53" s="32">
        <v>-816</v>
      </c>
      <c r="H53" s="32">
        <v>-816</v>
      </c>
      <c r="I53" s="32">
        <v>-816</v>
      </c>
      <c r="J53" s="32">
        <v>-816</v>
      </c>
      <c r="K53" s="32">
        <v>-922</v>
      </c>
      <c r="L53" s="32">
        <v>-922</v>
      </c>
      <c r="M53" s="32">
        <v>-922</v>
      </c>
      <c r="N53" s="32">
        <v>-922</v>
      </c>
      <c r="O53" s="32">
        <v>-1026</v>
      </c>
      <c r="P53" s="32">
        <v>-1026</v>
      </c>
      <c r="Q53" s="32">
        <v>-1026</v>
      </c>
      <c r="R53" s="32">
        <v>-1026</v>
      </c>
      <c r="S53" s="32">
        <v>-862</v>
      </c>
      <c r="U53" s="32">
        <f t="shared" si="28"/>
        <v>-816</v>
      </c>
      <c r="V53" s="32">
        <f t="shared" si="29"/>
        <v>-922</v>
      </c>
      <c r="W53" s="32">
        <f t="shared" si="30"/>
        <v>-1026</v>
      </c>
      <c r="X53" s="32">
        <f t="shared" si="31"/>
        <v>-862</v>
      </c>
    </row>
    <row r="54" spans="2:38" ht="12" customHeight="1" x14ac:dyDescent="0.2">
      <c r="B54" s="26"/>
      <c r="C54" s="27" t="s">
        <v>191</v>
      </c>
      <c r="D54" s="32">
        <v>-809</v>
      </c>
      <c r="E54" s="32">
        <v>337</v>
      </c>
      <c r="F54" s="32">
        <v>518</v>
      </c>
      <c r="G54" s="32">
        <v>488</v>
      </c>
      <c r="H54" s="32">
        <v>556</v>
      </c>
      <c r="I54" s="32">
        <v>165</v>
      </c>
      <c r="J54" s="32">
        <v>1216</v>
      </c>
      <c r="K54" s="32">
        <v>126</v>
      </c>
      <c r="L54" s="32">
        <v>623</v>
      </c>
      <c r="M54" s="32">
        <v>65</v>
      </c>
      <c r="N54" s="32">
        <v>-323</v>
      </c>
      <c r="O54" s="32">
        <v>-550</v>
      </c>
      <c r="P54" s="32">
        <v>-136</v>
      </c>
      <c r="Q54" s="32">
        <v>291</v>
      </c>
      <c r="R54" s="32">
        <v>22</v>
      </c>
      <c r="S54" s="32">
        <v>77</v>
      </c>
      <c r="U54" s="32">
        <f t="shared" si="28"/>
        <v>488</v>
      </c>
      <c r="V54" s="32">
        <f t="shared" si="29"/>
        <v>126</v>
      </c>
      <c r="W54" s="32">
        <f t="shared" si="30"/>
        <v>-550</v>
      </c>
      <c r="X54" s="32">
        <f t="shared" si="31"/>
        <v>77</v>
      </c>
    </row>
    <row r="55" spans="2:38" ht="12" customHeight="1" x14ac:dyDescent="0.2">
      <c r="B55" s="26"/>
      <c r="C55" s="27" t="s">
        <v>92</v>
      </c>
      <c r="D55" s="32"/>
      <c r="E55" s="32">
        <v>0</v>
      </c>
      <c r="F55" s="32"/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2">
        <v>0</v>
      </c>
      <c r="M55" s="32">
        <v>0</v>
      </c>
      <c r="N55" s="32">
        <v>0</v>
      </c>
      <c r="O55" s="32">
        <v>0</v>
      </c>
      <c r="P55" s="32">
        <v>0</v>
      </c>
      <c r="Q55" s="32">
        <v>0</v>
      </c>
      <c r="R55" s="32">
        <v>0</v>
      </c>
      <c r="S55" s="32">
        <v>0</v>
      </c>
      <c r="U55" s="32">
        <f t="shared" si="28"/>
        <v>0</v>
      </c>
      <c r="V55" s="32">
        <f t="shared" si="29"/>
        <v>0</v>
      </c>
      <c r="W55" s="32">
        <f t="shared" si="30"/>
        <v>0</v>
      </c>
      <c r="X55" s="32">
        <f t="shared" si="31"/>
        <v>0</v>
      </c>
    </row>
    <row r="56" spans="2:38" s="33" customFormat="1" ht="12" customHeight="1" x14ac:dyDescent="0.2">
      <c r="B56" s="35"/>
      <c r="C56" s="36" t="s">
        <v>93</v>
      </c>
      <c r="D56" s="37">
        <f t="shared" ref="D56:F56" si="50">SUM(D57:D59)</f>
        <v>48841</v>
      </c>
      <c r="E56" s="37">
        <f t="shared" si="50"/>
        <v>51358</v>
      </c>
      <c r="F56" s="37">
        <f t="shared" si="50"/>
        <v>62769</v>
      </c>
      <c r="G56" s="37">
        <f>SUM(G57:G59)</f>
        <v>54152</v>
      </c>
      <c r="H56" s="37">
        <f t="shared" ref="H56:Q56" si="51">SUM(H57:H59)</f>
        <v>64240</v>
      </c>
      <c r="I56" s="37">
        <f t="shared" si="51"/>
        <v>50869</v>
      </c>
      <c r="J56" s="37">
        <f t="shared" si="51"/>
        <v>50748</v>
      </c>
      <c r="K56" s="37">
        <f t="shared" si="51"/>
        <v>39304</v>
      </c>
      <c r="L56" s="37">
        <f t="shared" si="51"/>
        <v>46737</v>
      </c>
      <c r="M56" s="37">
        <f t="shared" si="51"/>
        <v>81012</v>
      </c>
      <c r="N56" s="37">
        <f t="shared" si="51"/>
        <v>49496</v>
      </c>
      <c r="O56" s="37">
        <f t="shared" si="51"/>
        <v>36799</v>
      </c>
      <c r="P56" s="37">
        <f t="shared" si="51"/>
        <v>38358</v>
      </c>
      <c r="Q56" s="37">
        <f t="shared" si="51"/>
        <v>28230</v>
      </c>
      <c r="R56" s="37">
        <f t="shared" ref="R56:S56" si="52">SUM(R57:R59)</f>
        <v>26900</v>
      </c>
      <c r="S56" s="37">
        <f t="shared" si="52"/>
        <v>18436</v>
      </c>
      <c r="U56" s="37">
        <f t="shared" si="28"/>
        <v>54152</v>
      </c>
      <c r="V56" s="37">
        <f t="shared" si="29"/>
        <v>39304</v>
      </c>
      <c r="W56" s="37">
        <f t="shared" si="30"/>
        <v>36799</v>
      </c>
      <c r="X56" s="37">
        <f t="shared" si="31"/>
        <v>18436</v>
      </c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</row>
    <row r="57" spans="2:38" ht="12" customHeight="1" x14ac:dyDescent="0.2">
      <c r="B57" s="29"/>
      <c r="C57" s="30" t="s">
        <v>94</v>
      </c>
      <c r="D57" s="31">
        <v>52982</v>
      </c>
      <c r="E57" s="31">
        <v>0</v>
      </c>
      <c r="F57" s="31">
        <v>0</v>
      </c>
      <c r="G57" s="31">
        <v>0</v>
      </c>
      <c r="H57" s="31">
        <v>67323</v>
      </c>
      <c r="I57" s="31">
        <v>0</v>
      </c>
      <c r="J57" s="31">
        <v>0</v>
      </c>
      <c r="K57" s="31">
        <v>0</v>
      </c>
      <c r="L57" s="31">
        <v>54072</v>
      </c>
      <c r="M57" s="31">
        <v>54072</v>
      </c>
      <c r="N57" s="31">
        <v>0</v>
      </c>
      <c r="O57" s="31">
        <v>0</v>
      </c>
      <c r="P57" s="31">
        <v>51555</v>
      </c>
      <c r="Q57" s="31">
        <v>0</v>
      </c>
      <c r="R57" s="31">
        <v>0</v>
      </c>
      <c r="S57" s="31">
        <v>0</v>
      </c>
      <c r="U57" s="31">
        <f t="shared" si="28"/>
        <v>0</v>
      </c>
      <c r="V57" s="31">
        <f t="shared" si="29"/>
        <v>0</v>
      </c>
      <c r="W57" s="31">
        <f t="shared" si="30"/>
        <v>0</v>
      </c>
      <c r="X57" s="31">
        <f t="shared" si="31"/>
        <v>0</v>
      </c>
    </row>
    <row r="58" spans="2:38" ht="12" customHeight="1" x14ac:dyDescent="0.2">
      <c r="B58" s="29"/>
      <c r="C58" s="30" t="s">
        <v>95</v>
      </c>
      <c r="D58" s="31">
        <v>7446</v>
      </c>
      <c r="E58" s="31">
        <v>51358</v>
      </c>
      <c r="F58" s="31">
        <v>62769</v>
      </c>
      <c r="G58" s="31">
        <v>67323</v>
      </c>
      <c r="H58" s="31">
        <v>10088</v>
      </c>
      <c r="I58" s="31">
        <v>50869</v>
      </c>
      <c r="J58" s="31">
        <v>50748</v>
      </c>
      <c r="K58" s="31">
        <v>54072</v>
      </c>
      <c r="L58" s="31">
        <v>7433</v>
      </c>
      <c r="M58" s="31">
        <v>41708</v>
      </c>
      <c r="N58" s="31">
        <v>49496</v>
      </c>
      <c r="O58" s="31">
        <v>51555</v>
      </c>
      <c r="P58" s="31">
        <v>1559</v>
      </c>
      <c r="Q58" s="31">
        <v>28230</v>
      </c>
      <c r="R58" s="31">
        <v>26900</v>
      </c>
      <c r="S58" s="31">
        <v>18436</v>
      </c>
      <c r="U58" s="31">
        <f t="shared" si="28"/>
        <v>67323</v>
      </c>
      <c r="V58" s="31">
        <f t="shared" si="29"/>
        <v>54072</v>
      </c>
      <c r="W58" s="31">
        <f t="shared" si="30"/>
        <v>51555</v>
      </c>
      <c r="X58" s="31">
        <f t="shared" si="31"/>
        <v>18436</v>
      </c>
      <c r="AD58" s="33"/>
    </row>
    <row r="59" spans="2:38" ht="12" customHeight="1" x14ac:dyDescent="0.2">
      <c r="B59" s="29"/>
      <c r="C59" s="30" t="s">
        <v>96</v>
      </c>
      <c r="D59" s="31">
        <v>-11587</v>
      </c>
      <c r="E59" s="31">
        <v>0</v>
      </c>
      <c r="F59" s="31">
        <v>0</v>
      </c>
      <c r="G59" s="31">
        <v>-13171</v>
      </c>
      <c r="H59" s="31">
        <v>-13171</v>
      </c>
      <c r="I59" s="31">
        <v>0</v>
      </c>
      <c r="J59" s="31">
        <v>0</v>
      </c>
      <c r="K59" s="31">
        <v>-14768</v>
      </c>
      <c r="L59" s="31">
        <v>-14768</v>
      </c>
      <c r="M59" s="31">
        <v>-14768</v>
      </c>
      <c r="N59" s="31">
        <v>0</v>
      </c>
      <c r="O59" s="31">
        <v>-14756</v>
      </c>
      <c r="P59" s="31">
        <v>-14756</v>
      </c>
      <c r="Q59" s="31">
        <v>0</v>
      </c>
      <c r="R59" s="31">
        <v>0</v>
      </c>
      <c r="S59" s="31">
        <v>0</v>
      </c>
      <c r="U59" s="31">
        <f t="shared" si="28"/>
        <v>-13171</v>
      </c>
      <c r="V59" s="31">
        <f t="shared" si="29"/>
        <v>-14768</v>
      </c>
      <c r="W59" s="31">
        <f t="shared" si="30"/>
        <v>-14756</v>
      </c>
      <c r="X59" s="31">
        <f t="shared" si="31"/>
        <v>0</v>
      </c>
    </row>
    <row r="60" spans="2:38" ht="12" customHeight="1" x14ac:dyDescent="0.2">
      <c r="B60" s="164" t="s">
        <v>97</v>
      </c>
      <c r="C60" s="164"/>
      <c r="D60" s="25"/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U60" s="25">
        <f t="shared" si="28"/>
        <v>0</v>
      </c>
      <c r="V60" s="25">
        <f t="shared" si="29"/>
        <v>0</v>
      </c>
      <c r="W60" s="25">
        <f t="shared" si="30"/>
        <v>0</v>
      </c>
      <c r="X60" s="25">
        <f t="shared" si="31"/>
        <v>0</v>
      </c>
    </row>
    <row r="61" spans="2:38" ht="12" customHeight="1" x14ac:dyDescent="0.2">
      <c r="B61" s="162" t="s">
        <v>98</v>
      </c>
      <c r="C61" s="162"/>
      <c r="D61" s="34">
        <f t="shared" ref="D61:N61" si="53">SUM(D62,D76)</f>
        <v>124123</v>
      </c>
      <c r="E61" s="34">
        <f t="shared" si="53"/>
        <v>128683</v>
      </c>
      <c r="F61" s="34">
        <f t="shared" si="53"/>
        <v>117071</v>
      </c>
      <c r="G61" s="34">
        <f t="shared" si="53"/>
        <v>125113</v>
      </c>
      <c r="H61" s="34">
        <f t="shared" si="53"/>
        <v>137034</v>
      </c>
      <c r="I61" s="34">
        <f t="shared" si="53"/>
        <v>122038</v>
      </c>
      <c r="J61" s="34">
        <f t="shared" si="53"/>
        <v>121849</v>
      </c>
      <c r="K61" s="34">
        <f t="shared" si="53"/>
        <v>139189</v>
      </c>
      <c r="L61" s="34">
        <f t="shared" si="53"/>
        <v>140004</v>
      </c>
      <c r="M61" s="34">
        <f t="shared" si="53"/>
        <v>162315</v>
      </c>
      <c r="N61" s="34">
        <f t="shared" si="53"/>
        <v>165599</v>
      </c>
      <c r="O61" s="34">
        <f t="shared" ref="O61:P61" si="54">SUM(O62,O76)</f>
        <v>131817</v>
      </c>
      <c r="P61" s="34">
        <f t="shared" si="54"/>
        <v>148999</v>
      </c>
      <c r="Q61" s="34">
        <f t="shared" ref="Q61:R61" si="55">SUM(Q62,Q76)</f>
        <v>176220</v>
      </c>
      <c r="R61" s="34">
        <f t="shared" si="55"/>
        <v>184142</v>
      </c>
      <c r="S61" s="34">
        <f t="shared" ref="S61" si="56">SUM(S62,S76)</f>
        <v>177416</v>
      </c>
      <c r="U61" s="34">
        <f t="shared" si="28"/>
        <v>125113</v>
      </c>
      <c r="V61" s="34">
        <f t="shared" si="29"/>
        <v>139189</v>
      </c>
      <c r="W61" s="34">
        <f t="shared" si="30"/>
        <v>131817</v>
      </c>
      <c r="X61" s="34">
        <f t="shared" si="31"/>
        <v>177416</v>
      </c>
    </row>
    <row r="62" spans="2:38" ht="12" customHeight="1" x14ac:dyDescent="0.2">
      <c r="B62" s="159" t="s">
        <v>99</v>
      </c>
      <c r="C62" s="160"/>
      <c r="D62" s="34">
        <f>SUM(D63,D66,D69,D72:D75)</f>
        <v>5410</v>
      </c>
      <c r="E62" s="34">
        <f t="shared" ref="E62:N62" si="57">SUM(E63,E66,E69,E72:E75)</f>
        <v>5415</v>
      </c>
      <c r="F62" s="34">
        <f t="shared" si="57"/>
        <v>5289</v>
      </c>
      <c r="G62" s="34">
        <f t="shared" si="57"/>
        <v>5330</v>
      </c>
      <c r="H62" s="34">
        <f t="shared" si="57"/>
        <v>13267</v>
      </c>
      <c r="I62" s="34">
        <f t="shared" si="57"/>
        <v>13131</v>
      </c>
      <c r="J62" s="34">
        <f t="shared" si="57"/>
        <v>13268</v>
      </c>
      <c r="K62" s="34">
        <f t="shared" si="57"/>
        <v>11990</v>
      </c>
      <c r="L62" s="34">
        <f t="shared" si="57"/>
        <v>11771</v>
      </c>
      <c r="M62" s="34">
        <f t="shared" si="57"/>
        <v>11640</v>
      </c>
      <c r="N62" s="34">
        <f t="shared" si="57"/>
        <v>11458</v>
      </c>
      <c r="O62" s="34">
        <f t="shared" ref="O62:P62" si="58">SUM(O63,O66,O69,O72:O75)</f>
        <v>12381</v>
      </c>
      <c r="P62" s="34">
        <f t="shared" si="58"/>
        <v>12333</v>
      </c>
      <c r="Q62" s="34">
        <f t="shared" ref="Q62:R62" si="59">SUM(Q63,Q66,Q69,Q72:Q75)</f>
        <v>12023</v>
      </c>
      <c r="R62" s="34">
        <f t="shared" si="59"/>
        <v>20136</v>
      </c>
      <c r="S62" s="34">
        <f t="shared" ref="S62" si="60">SUM(S63,S66,S69,S72:S75)</f>
        <v>18677</v>
      </c>
      <c r="U62" s="34">
        <f t="shared" si="28"/>
        <v>5330</v>
      </c>
      <c r="V62" s="34">
        <f t="shared" si="29"/>
        <v>11990</v>
      </c>
      <c r="W62" s="34">
        <f t="shared" si="30"/>
        <v>12381</v>
      </c>
      <c r="X62" s="34">
        <f t="shared" si="31"/>
        <v>18677</v>
      </c>
    </row>
    <row r="63" spans="2:38" s="33" customFormat="1" ht="12" customHeight="1" x14ac:dyDescent="0.2">
      <c r="B63" s="35"/>
      <c r="C63" s="36" t="s">
        <v>100</v>
      </c>
      <c r="D63" s="37">
        <f t="shared" ref="D63:N63" si="61">SUM(D64:D65)</f>
        <v>0</v>
      </c>
      <c r="E63" s="37">
        <f t="shared" si="61"/>
        <v>0</v>
      </c>
      <c r="F63" s="37">
        <f t="shared" si="61"/>
        <v>0</v>
      </c>
      <c r="G63" s="37">
        <f t="shared" si="61"/>
        <v>0</v>
      </c>
      <c r="H63" s="37">
        <f t="shared" si="61"/>
        <v>0</v>
      </c>
      <c r="I63" s="37">
        <f t="shared" si="61"/>
        <v>0</v>
      </c>
      <c r="J63" s="37">
        <f t="shared" si="61"/>
        <v>0</v>
      </c>
      <c r="K63" s="37">
        <f t="shared" si="61"/>
        <v>0</v>
      </c>
      <c r="L63" s="37">
        <f t="shared" si="61"/>
        <v>0</v>
      </c>
      <c r="M63" s="37">
        <f t="shared" si="61"/>
        <v>0</v>
      </c>
      <c r="N63" s="37">
        <f t="shared" si="61"/>
        <v>0</v>
      </c>
      <c r="O63" s="37">
        <f t="shared" ref="O63:P63" si="62">SUM(O64:O65)</f>
        <v>0</v>
      </c>
      <c r="P63" s="37">
        <f t="shared" si="62"/>
        <v>0</v>
      </c>
      <c r="Q63" s="37">
        <f t="shared" ref="Q63:R63" si="63">SUM(Q64:Q65)</f>
        <v>0</v>
      </c>
      <c r="R63" s="37">
        <f t="shared" si="63"/>
        <v>8000</v>
      </c>
      <c r="S63" s="37">
        <f t="shared" ref="S63" si="64">SUM(S64:S65)</f>
        <v>7000</v>
      </c>
      <c r="U63" s="37">
        <f t="shared" si="28"/>
        <v>0</v>
      </c>
      <c r="V63" s="37">
        <f t="shared" si="29"/>
        <v>0</v>
      </c>
      <c r="W63" s="37">
        <f t="shared" si="30"/>
        <v>0</v>
      </c>
      <c r="X63" s="37">
        <f t="shared" si="31"/>
        <v>7000</v>
      </c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</row>
    <row r="64" spans="2:38" ht="12" customHeight="1" x14ac:dyDescent="0.2">
      <c r="B64" s="29"/>
      <c r="C64" s="30" t="s">
        <v>55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U64" s="31">
        <f t="shared" si="28"/>
        <v>0</v>
      </c>
      <c r="V64" s="31">
        <f t="shared" si="29"/>
        <v>0</v>
      </c>
      <c r="W64" s="31">
        <f t="shared" si="30"/>
        <v>0</v>
      </c>
      <c r="X64" s="31">
        <f t="shared" si="31"/>
        <v>0</v>
      </c>
      <c r="AA64" s="33"/>
      <c r="AB64" s="33"/>
    </row>
    <row r="65" spans="2:38" ht="12" customHeight="1" x14ac:dyDescent="0.2">
      <c r="B65" s="29"/>
      <c r="C65" s="30" t="s">
        <v>56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8000</v>
      </c>
      <c r="S65" s="31">
        <v>7000</v>
      </c>
      <c r="U65" s="31">
        <f t="shared" si="28"/>
        <v>0</v>
      </c>
      <c r="V65" s="31">
        <f t="shared" si="29"/>
        <v>0</v>
      </c>
      <c r="W65" s="31">
        <f t="shared" si="30"/>
        <v>0</v>
      </c>
      <c r="X65" s="31">
        <f t="shared" si="31"/>
        <v>7000</v>
      </c>
      <c r="AD65" s="33"/>
    </row>
    <row r="66" spans="2:38" s="33" customFormat="1" ht="12" customHeight="1" x14ac:dyDescent="0.2">
      <c r="B66" s="35"/>
      <c r="C66" s="36" t="s">
        <v>103</v>
      </c>
      <c r="D66" s="37">
        <f t="shared" ref="D66:F66" si="65">D67+D68</f>
        <v>0</v>
      </c>
      <c r="E66" s="37">
        <f t="shared" si="65"/>
        <v>0</v>
      </c>
      <c r="F66" s="37">
        <f t="shared" si="65"/>
        <v>0</v>
      </c>
      <c r="G66" s="37">
        <f>G67+G68</f>
        <v>0</v>
      </c>
      <c r="H66" s="37">
        <f t="shared" ref="H66:Q66" si="66">H67+H68</f>
        <v>0</v>
      </c>
      <c r="I66" s="37">
        <f t="shared" si="66"/>
        <v>0</v>
      </c>
      <c r="J66" s="37">
        <f t="shared" si="66"/>
        <v>0</v>
      </c>
      <c r="K66" s="37">
        <f t="shared" si="66"/>
        <v>0</v>
      </c>
      <c r="L66" s="37">
        <f t="shared" si="66"/>
        <v>0</v>
      </c>
      <c r="M66" s="37">
        <f t="shared" si="66"/>
        <v>0</v>
      </c>
      <c r="N66" s="37">
        <f t="shared" si="66"/>
        <v>0</v>
      </c>
      <c r="O66" s="37">
        <f t="shared" si="66"/>
        <v>0</v>
      </c>
      <c r="P66" s="37">
        <f t="shared" si="66"/>
        <v>0</v>
      </c>
      <c r="Q66" s="37">
        <f t="shared" si="66"/>
        <v>0</v>
      </c>
      <c r="R66" s="37">
        <f t="shared" ref="R66:S66" si="67">R67+R68</f>
        <v>0</v>
      </c>
      <c r="S66" s="37">
        <f t="shared" si="67"/>
        <v>0</v>
      </c>
      <c r="U66" s="37">
        <f t="shared" si="28"/>
        <v>0</v>
      </c>
      <c r="V66" s="37">
        <f t="shared" si="29"/>
        <v>0</v>
      </c>
      <c r="W66" s="37">
        <f t="shared" si="30"/>
        <v>0</v>
      </c>
      <c r="X66" s="37">
        <f t="shared" si="31"/>
        <v>0</v>
      </c>
      <c r="AA66" s="68"/>
      <c r="AB66" s="68"/>
      <c r="AH66" s="68"/>
      <c r="AI66" s="68"/>
      <c r="AJ66" s="68"/>
      <c r="AK66" s="68"/>
    </row>
    <row r="67" spans="2:38" ht="12" customHeight="1" x14ac:dyDescent="0.2">
      <c r="B67" s="29"/>
      <c r="C67" s="30" t="s">
        <v>101</v>
      </c>
      <c r="D67" s="31">
        <v>0</v>
      </c>
      <c r="E67" s="31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/>
      <c r="R67" s="31">
        <v>0</v>
      </c>
      <c r="S67" s="31">
        <v>0</v>
      </c>
      <c r="U67" s="31">
        <f t="shared" si="28"/>
        <v>0</v>
      </c>
      <c r="V67" s="31">
        <f t="shared" si="29"/>
        <v>0</v>
      </c>
      <c r="W67" s="31">
        <f t="shared" si="30"/>
        <v>0</v>
      </c>
      <c r="X67" s="31">
        <f t="shared" si="31"/>
        <v>0</v>
      </c>
    </row>
    <row r="68" spans="2:38" ht="12" customHeight="1" x14ac:dyDescent="0.2">
      <c r="B68" s="29"/>
      <c r="C68" s="30" t="s">
        <v>102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/>
      <c r="K68" s="31">
        <v>0</v>
      </c>
      <c r="L68" s="31"/>
      <c r="M68" s="31">
        <v>0</v>
      </c>
      <c r="N68" s="31">
        <v>0</v>
      </c>
      <c r="O68" s="31">
        <v>0</v>
      </c>
      <c r="P68" s="31"/>
      <c r="Q68" s="31"/>
      <c r="R68" s="31"/>
      <c r="S68" s="31"/>
      <c r="U68" s="31">
        <f t="shared" si="28"/>
        <v>0</v>
      </c>
      <c r="V68" s="31">
        <f t="shared" si="29"/>
        <v>0</v>
      </c>
      <c r="W68" s="31">
        <f t="shared" si="30"/>
        <v>0</v>
      </c>
      <c r="X68" s="31">
        <f t="shared" si="31"/>
        <v>0</v>
      </c>
    </row>
    <row r="69" spans="2:38" s="33" customFormat="1" ht="12" customHeight="1" x14ac:dyDescent="0.2">
      <c r="B69" s="35"/>
      <c r="C69" s="36" t="s">
        <v>192</v>
      </c>
      <c r="D69" s="37">
        <f t="shared" ref="D69:F69" si="68">D70+D71</f>
        <v>785</v>
      </c>
      <c r="E69" s="37">
        <f t="shared" si="68"/>
        <v>790</v>
      </c>
      <c r="F69" s="37">
        <f t="shared" si="68"/>
        <v>664</v>
      </c>
      <c r="G69" s="37">
        <f>G70+G71</f>
        <v>150</v>
      </c>
      <c r="H69" s="37">
        <f t="shared" ref="H69:Q69" si="69">H70+H71</f>
        <v>618</v>
      </c>
      <c r="I69" s="37">
        <f t="shared" si="69"/>
        <v>0</v>
      </c>
      <c r="J69" s="37">
        <f t="shared" si="69"/>
        <v>11</v>
      </c>
      <c r="K69" s="37">
        <f t="shared" si="69"/>
        <v>0</v>
      </c>
      <c r="L69" s="37">
        <f t="shared" si="69"/>
        <v>0</v>
      </c>
      <c r="M69" s="37">
        <f t="shared" si="69"/>
        <v>0</v>
      </c>
      <c r="N69" s="37">
        <f t="shared" si="69"/>
        <v>0</v>
      </c>
      <c r="O69" s="37">
        <f t="shared" si="69"/>
        <v>0</v>
      </c>
      <c r="P69" s="37">
        <f t="shared" si="69"/>
        <v>104</v>
      </c>
      <c r="Q69" s="37">
        <f t="shared" si="69"/>
        <v>9</v>
      </c>
      <c r="R69" s="37">
        <f t="shared" ref="R69:S69" si="70">R70+R71</f>
        <v>140</v>
      </c>
      <c r="S69" s="37">
        <f t="shared" si="70"/>
        <v>300</v>
      </c>
      <c r="U69" s="37">
        <f t="shared" si="28"/>
        <v>150</v>
      </c>
      <c r="V69" s="37">
        <f t="shared" si="29"/>
        <v>0</v>
      </c>
      <c r="W69" s="37">
        <f t="shared" si="30"/>
        <v>0</v>
      </c>
      <c r="X69" s="37">
        <f t="shared" si="31"/>
        <v>300</v>
      </c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</row>
    <row r="70" spans="2:38" ht="12" customHeight="1" x14ac:dyDescent="0.2">
      <c r="B70" s="29"/>
      <c r="C70" s="30" t="s">
        <v>101</v>
      </c>
      <c r="D70" s="31"/>
      <c r="E70" s="31">
        <v>0</v>
      </c>
      <c r="F70" s="31"/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31">
        <v>0</v>
      </c>
      <c r="U70" s="31">
        <f t="shared" si="28"/>
        <v>0</v>
      </c>
      <c r="V70" s="31">
        <f t="shared" si="29"/>
        <v>0</v>
      </c>
      <c r="W70" s="31">
        <f t="shared" si="30"/>
        <v>0</v>
      </c>
      <c r="X70" s="31">
        <f t="shared" ref="X70:X93" si="71">S70</f>
        <v>0</v>
      </c>
    </row>
    <row r="71" spans="2:38" ht="12" customHeight="1" x14ac:dyDescent="0.2">
      <c r="B71" s="29"/>
      <c r="C71" s="30" t="s">
        <v>102</v>
      </c>
      <c r="D71" s="31">
        <v>785</v>
      </c>
      <c r="E71" s="31">
        <v>790</v>
      </c>
      <c r="F71" s="31">
        <v>664</v>
      </c>
      <c r="G71" s="31">
        <v>150</v>
      </c>
      <c r="H71" s="31">
        <v>618</v>
      </c>
      <c r="I71" s="31">
        <v>0</v>
      </c>
      <c r="J71" s="31">
        <v>11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104</v>
      </c>
      <c r="Q71" s="31">
        <v>9</v>
      </c>
      <c r="R71" s="31">
        <v>140</v>
      </c>
      <c r="S71" s="31">
        <v>300</v>
      </c>
      <c r="U71" s="31">
        <f t="shared" si="28"/>
        <v>150</v>
      </c>
      <c r="V71" s="31">
        <f t="shared" si="29"/>
        <v>0</v>
      </c>
      <c r="W71" s="31">
        <f t="shared" si="30"/>
        <v>0</v>
      </c>
      <c r="X71" s="31">
        <f t="shared" si="71"/>
        <v>300</v>
      </c>
      <c r="AC71" s="33"/>
      <c r="AD71" s="33"/>
      <c r="AE71" s="33"/>
      <c r="AF71" s="33"/>
      <c r="AG71" s="33"/>
    </row>
    <row r="72" spans="2:38" ht="12" customHeight="1" x14ac:dyDescent="0.2">
      <c r="B72" s="29"/>
      <c r="C72" s="30" t="s">
        <v>193</v>
      </c>
      <c r="D72" s="31">
        <v>0</v>
      </c>
      <c r="E72" s="31">
        <v>0</v>
      </c>
      <c r="F72" s="31"/>
      <c r="G72" s="31">
        <v>547</v>
      </c>
      <c r="H72" s="31">
        <v>8016</v>
      </c>
      <c r="I72" s="31">
        <v>8498</v>
      </c>
      <c r="J72" s="31">
        <v>8624</v>
      </c>
      <c r="K72" s="31">
        <v>7096</v>
      </c>
      <c r="L72" s="31">
        <v>6877</v>
      </c>
      <c r="M72" s="31">
        <v>6746</v>
      </c>
      <c r="N72" s="31">
        <v>6564</v>
      </c>
      <c r="O72" s="31">
        <v>7315</v>
      </c>
      <c r="P72" s="31">
        <v>7163</v>
      </c>
      <c r="Q72" s="31">
        <v>6948</v>
      </c>
      <c r="R72" s="31">
        <v>6930</v>
      </c>
      <c r="S72" s="31">
        <v>7542</v>
      </c>
      <c r="U72" s="31">
        <f t="shared" ref="U72:U93" si="72">G72</f>
        <v>547</v>
      </c>
      <c r="V72" s="31">
        <f t="shared" ref="V72:V93" si="73">K72</f>
        <v>7096</v>
      </c>
      <c r="W72" s="31">
        <f t="shared" ref="W72:W93" si="74">O72</f>
        <v>7315</v>
      </c>
      <c r="X72" s="31">
        <f t="shared" si="71"/>
        <v>7542</v>
      </c>
      <c r="AA72" s="33"/>
      <c r="AB72" s="33"/>
    </row>
    <row r="73" spans="2:38" ht="12" customHeight="1" x14ac:dyDescent="0.2">
      <c r="B73" s="26"/>
      <c r="C73" s="27" t="s">
        <v>104</v>
      </c>
      <c r="D73" s="28"/>
      <c r="E73" s="28"/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U73" s="28">
        <f t="shared" si="72"/>
        <v>0</v>
      </c>
      <c r="V73" s="28">
        <f t="shared" si="73"/>
        <v>0</v>
      </c>
      <c r="W73" s="28">
        <f t="shared" si="74"/>
        <v>0</v>
      </c>
      <c r="X73" s="28">
        <f t="shared" si="71"/>
        <v>0</v>
      </c>
    </row>
    <row r="74" spans="2:38" ht="12" customHeight="1" x14ac:dyDescent="0.2">
      <c r="B74" s="26"/>
      <c r="C74" s="27" t="s">
        <v>105</v>
      </c>
      <c r="D74" s="28">
        <v>4625</v>
      </c>
      <c r="E74" s="28">
        <v>4625</v>
      </c>
      <c r="F74" s="28">
        <v>4625</v>
      </c>
      <c r="G74" s="28">
        <v>4633</v>
      </c>
      <c r="H74" s="28">
        <v>4633</v>
      </c>
      <c r="I74" s="28">
        <v>4633</v>
      </c>
      <c r="J74" s="28">
        <v>4633</v>
      </c>
      <c r="K74" s="28">
        <v>4894</v>
      </c>
      <c r="L74" s="28">
        <v>4894</v>
      </c>
      <c r="M74" s="28">
        <v>4894</v>
      </c>
      <c r="N74" s="28">
        <v>4894</v>
      </c>
      <c r="O74" s="28">
        <v>5066</v>
      </c>
      <c r="P74" s="28">
        <v>5066</v>
      </c>
      <c r="Q74" s="28">
        <v>5066</v>
      </c>
      <c r="R74" s="28">
        <v>5066</v>
      </c>
      <c r="S74" s="28">
        <v>3835</v>
      </c>
      <c r="U74" s="28">
        <f t="shared" si="72"/>
        <v>4633</v>
      </c>
      <c r="V74" s="28">
        <f t="shared" si="73"/>
        <v>4894</v>
      </c>
      <c r="W74" s="28">
        <f t="shared" si="74"/>
        <v>5066</v>
      </c>
      <c r="X74" s="28">
        <f t="shared" si="71"/>
        <v>3835</v>
      </c>
      <c r="Y74" s="33"/>
      <c r="Z74" s="33"/>
      <c r="AD74" s="33"/>
      <c r="AL74" s="33"/>
    </row>
    <row r="75" spans="2:38" ht="12" customHeight="1" x14ac:dyDescent="0.2">
      <c r="B75" s="26"/>
      <c r="C75" s="27" t="s">
        <v>106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U75" s="28">
        <f t="shared" si="72"/>
        <v>0</v>
      </c>
      <c r="V75" s="28">
        <f t="shared" si="73"/>
        <v>0</v>
      </c>
      <c r="W75" s="28">
        <f t="shared" si="74"/>
        <v>0</v>
      </c>
      <c r="X75" s="28">
        <f t="shared" si="71"/>
        <v>0</v>
      </c>
    </row>
    <row r="76" spans="2:38" ht="12" customHeight="1" x14ac:dyDescent="0.2">
      <c r="B76" s="159" t="s">
        <v>107</v>
      </c>
      <c r="C76" s="160"/>
      <c r="D76" s="34">
        <f t="shared" ref="D76:F76" si="75">SUM(D77,D80,D83:D86,D89:D92)</f>
        <v>118713</v>
      </c>
      <c r="E76" s="34">
        <f>SUM(E77,E80,E84:E86,E89:E92)</f>
        <v>123268</v>
      </c>
      <c r="F76" s="34">
        <f t="shared" si="75"/>
        <v>111782</v>
      </c>
      <c r="G76" s="34">
        <f>SUM(G77,G80,G83:G86,G89:G92)</f>
        <v>119783</v>
      </c>
      <c r="H76" s="34">
        <f t="shared" ref="H76:N76" si="76">SUM(H77,H80,H83:H86,H89:H92)</f>
        <v>123767</v>
      </c>
      <c r="I76" s="34">
        <f t="shared" si="76"/>
        <v>108907</v>
      </c>
      <c r="J76" s="34">
        <f t="shared" si="76"/>
        <v>108581</v>
      </c>
      <c r="K76" s="34">
        <f t="shared" si="76"/>
        <v>127199</v>
      </c>
      <c r="L76" s="34">
        <f t="shared" si="76"/>
        <v>128233</v>
      </c>
      <c r="M76" s="34">
        <f t="shared" si="76"/>
        <v>150675</v>
      </c>
      <c r="N76" s="34">
        <f t="shared" si="76"/>
        <v>154141</v>
      </c>
      <c r="O76" s="34">
        <f t="shared" ref="O76:P76" si="77">SUM(O77,O80,O83:O86,O89:O92)</f>
        <v>119436</v>
      </c>
      <c r="P76" s="34">
        <f t="shared" si="77"/>
        <v>136666</v>
      </c>
      <c r="Q76" s="34">
        <f t="shared" ref="Q76:R76" si="78">SUM(Q77,Q80,Q83:Q86,Q89:Q92)</f>
        <v>164197</v>
      </c>
      <c r="R76" s="34">
        <f t="shared" si="78"/>
        <v>164006</v>
      </c>
      <c r="S76" s="34">
        <f t="shared" ref="S76" si="79">SUM(S77,S80,S83:S86,S89:S92)</f>
        <v>158739</v>
      </c>
      <c r="U76" s="34">
        <f t="shared" si="72"/>
        <v>119783</v>
      </c>
      <c r="V76" s="34">
        <f t="shared" si="73"/>
        <v>127199</v>
      </c>
      <c r="W76" s="34">
        <f t="shared" si="74"/>
        <v>119436</v>
      </c>
      <c r="X76" s="34">
        <f t="shared" si="71"/>
        <v>158739</v>
      </c>
    </row>
    <row r="77" spans="2:38" s="33" customFormat="1" ht="12" customHeight="1" x14ac:dyDescent="0.2">
      <c r="B77" s="35"/>
      <c r="C77" s="36" t="s">
        <v>108</v>
      </c>
      <c r="D77" s="37">
        <f t="shared" ref="D77:F77" si="80">SUM(D78:D79)</f>
        <v>78277</v>
      </c>
      <c r="E77" s="37">
        <f t="shared" si="80"/>
        <v>77361</v>
      </c>
      <c r="F77" s="37">
        <f t="shared" si="80"/>
        <v>66103</v>
      </c>
      <c r="G77" s="37">
        <f>SUM(G78:G79)</f>
        <v>66383</v>
      </c>
      <c r="H77" s="37">
        <f t="shared" ref="H77:N77" si="81">SUM(H78:H79)</f>
        <v>72502</v>
      </c>
      <c r="I77" s="37">
        <f t="shared" si="81"/>
        <v>63265</v>
      </c>
      <c r="J77" s="37">
        <f t="shared" si="81"/>
        <v>56406</v>
      </c>
      <c r="K77" s="37">
        <f t="shared" si="81"/>
        <v>61096</v>
      </c>
      <c r="L77" s="37">
        <f t="shared" si="81"/>
        <v>52981</v>
      </c>
      <c r="M77" s="37">
        <f t="shared" si="81"/>
        <v>58235</v>
      </c>
      <c r="N77" s="37">
        <f t="shared" si="81"/>
        <v>64503</v>
      </c>
      <c r="O77" s="37">
        <f t="shared" ref="O77:P77" si="82">SUM(O78:O79)</f>
        <v>50742</v>
      </c>
      <c r="P77" s="37">
        <f t="shared" si="82"/>
        <v>68284</v>
      </c>
      <c r="Q77" s="37">
        <f t="shared" ref="Q77:R77" si="83">SUM(Q78:Q79)</f>
        <v>69457</v>
      </c>
      <c r="R77" s="37">
        <f t="shared" si="83"/>
        <v>102530</v>
      </c>
      <c r="S77" s="37">
        <f t="shared" ref="S77" si="84">SUM(S78:S79)</f>
        <v>98691</v>
      </c>
      <c r="U77" s="37">
        <f t="shared" si="72"/>
        <v>66383</v>
      </c>
      <c r="V77" s="37">
        <f t="shared" si="73"/>
        <v>61096</v>
      </c>
      <c r="W77" s="37">
        <f t="shared" si="74"/>
        <v>50742</v>
      </c>
      <c r="X77" s="37">
        <f t="shared" si="71"/>
        <v>98691</v>
      </c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</row>
    <row r="78" spans="2:38" ht="12" customHeight="1" x14ac:dyDescent="0.2">
      <c r="B78" s="29"/>
      <c r="C78" s="30" t="s">
        <v>55</v>
      </c>
      <c r="D78" s="31"/>
      <c r="E78" s="31">
        <v>0</v>
      </c>
      <c r="F78" s="31"/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U78" s="31">
        <f t="shared" si="72"/>
        <v>0</v>
      </c>
      <c r="V78" s="31">
        <f t="shared" si="73"/>
        <v>0</v>
      </c>
      <c r="W78" s="31">
        <f t="shared" si="74"/>
        <v>0</v>
      </c>
      <c r="X78" s="31">
        <f t="shared" si="71"/>
        <v>0</v>
      </c>
    </row>
    <row r="79" spans="2:38" ht="12" customHeight="1" x14ac:dyDescent="0.2">
      <c r="B79" s="29"/>
      <c r="C79" s="30" t="s">
        <v>56</v>
      </c>
      <c r="D79" s="31">
        <v>78277</v>
      </c>
      <c r="E79" s="31">
        <v>77361</v>
      </c>
      <c r="F79" s="31">
        <v>66103</v>
      </c>
      <c r="G79" s="31">
        <v>66383</v>
      </c>
      <c r="H79" s="31">
        <v>72502</v>
      </c>
      <c r="I79" s="31">
        <v>63265</v>
      </c>
      <c r="J79" s="31">
        <v>56406</v>
      </c>
      <c r="K79" s="31">
        <v>61096</v>
      </c>
      <c r="L79" s="31">
        <v>52981</v>
      </c>
      <c r="M79" s="31">
        <v>58235</v>
      </c>
      <c r="N79" s="31">
        <v>64503</v>
      </c>
      <c r="O79" s="31">
        <v>50742</v>
      </c>
      <c r="P79" s="31">
        <v>68284</v>
      </c>
      <c r="Q79" s="31">
        <v>69457</v>
      </c>
      <c r="R79" s="31">
        <v>102530</v>
      </c>
      <c r="S79" s="31">
        <v>98691</v>
      </c>
      <c r="U79" s="31">
        <f t="shared" si="72"/>
        <v>66383</v>
      </c>
      <c r="V79" s="31">
        <f t="shared" si="73"/>
        <v>61096</v>
      </c>
      <c r="W79" s="31">
        <f t="shared" si="74"/>
        <v>50742</v>
      </c>
      <c r="X79" s="31">
        <f t="shared" si="71"/>
        <v>98691</v>
      </c>
      <c r="AG79" s="33"/>
    </row>
    <row r="80" spans="2:38" s="33" customFormat="1" ht="12" customHeight="1" x14ac:dyDescent="0.2">
      <c r="B80" s="35"/>
      <c r="C80" s="36" t="s">
        <v>109</v>
      </c>
      <c r="D80" s="37">
        <f t="shared" ref="D80:F80" si="85">SUM(D81:D82)</f>
        <v>23974</v>
      </c>
      <c r="E80" s="37">
        <f t="shared" si="85"/>
        <v>28313</v>
      </c>
      <c r="F80" s="37">
        <f t="shared" si="85"/>
        <v>28545</v>
      </c>
      <c r="G80" s="37">
        <f>SUM(G81:G82)</f>
        <v>27540</v>
      </c>
      <c r="H80" s="37">
        <f t="shared" ref="H80:Q80" si="86">SUM(H81:H82)</f>
        <v>28206</v>
      </c>
      <c r="I80" s="37">
        <f t="shared" si="86"/>
        <v>22689</v>
      </c>
      <c r="J80" s="37">
        <f t="shared" si="86"/>
        <v>24822</v>
      </c>
      <c r="K80" s="37">
        <f t="shared" si="86"/>
        <v>22637</v>
      </c>
      <c r="L80" s="37">
        <f t="shared" si="86"/>
        <v>33830</v>
      </c>
      <c r="M80" s="37">
        <f t="shared" si="86"/>
        <v>47515</v>
      </c>
      <c r="N80" s="37">
        <f t="shared" si="86"/>
        <v>50887</v>
      </c>
      <c r="O80" s="37">
        <f t="shared" si="86"/>
        <v>32125</v>
      </c>
      <c r="P80" s="37">
        <f t="shared" si="86"/>
        <v>40118</v>
      </c>
      <c r="Q80" s="37">
        <f t="shared" si="86"/>
        <v>45248</v>
      </c>
      <c r="R80" s="37">
        <f t="shared" ref="R80:S80" si="87">SUM(R81:R82)</f>
        <v>36714</v>
      </c>
      <c r="S80" s="37">
        <f t="shared" si="87"/>
        <v>34949</v>
      </c>
      <c r="U80" s="37">
        <f t="shared" si="72"/>
        <v>27540</v>
      </c>
      <c r="V80" s="37">
        <f t="shared" si="73"/>
        <v>22637</v>
      </c>
      <c r="W80" s="37">
        <f t="shared" si="74"/>
        <v>32125</v>
      </c>
      <c r="X80" s="37">
        <f t="shared" si="71"/>
        <v>34949</v>
      </c>
      <c r="Y80" s="68"/>
      <c r="Z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</row>
    <row r="81" spans="2:38" ht="12" customHeight="1" x14ac:dyDescent="0.2">
      <c r="B81" s="29"/>
      <c r="C81" s="30" t="s">
        <v>101</v>
      </c>
      <c r="D81" s="31">
        <v>572</v>
      </c>
      <c r="E81" s="31">
        <v>1809</v>
      </c>
      <c r="F81" s="31">
        <v>1288</v>
      </c>
      <c r="G81" s="31">
        <v>352</v>
      </c>
      <c r="H81" s="31">
        <v>501</v>
      </c>
      <c r="I81" s="31">
        <v>525</v>
      </c>
      <c r="J81" s="31">
        <v>971</v>
      </c>
      <c r="K81" s="31">
        <v>1807</v>
      </c>
      <c r="L81" s="31">
        <v>1314</v>
      </c>
      <c r="M81" s="31">
        <v>2019</v>
      </c>
      <c r="N81" s="31">
        <v>634</v>
      </c>
      <c r="O81" s="31">
        <v>2553</v>
      </c>
      <c r="P81" s="31">
        <v>1614</v>
      </c>
      <c r="Q81" s="31">
        <v>1334</v>
      </c>
      <c r="R81" s="31">
        <v>1123</v>
      </c>
      <c r="S81" s="31">
        <v>1220</v>
      </c>
      <c r="U81" s="31">
        <f t="shared" si="72"/>
        <v>352</v>
      </c>
      <c r="V81" s="31">
        <f t="shared" si="73"/>
        <v>1807</v>
      </c>
      <c r="W81" s="31">
        <f t="shared" si="74"/>
        <v>2553</v>
      </c>
      <c r="X81" s="31">
        <f t="shared" si="71"/>
        <v>1220</v>
      </c>
    </row>
    <row r="82" spans="2:38" ht="12" customHeight="1" x14ac:dyDescent="0.2">
      <c r="B82" s="29"/>
      <c r="C82" s="30" t="s">
        <v>102</v>
      </c>
      <c r="D82" s="31">
        <v>23402</v>
      </c>
      <c r="E82" s="31">
        <v>26504</v>
      </c>
      <c r="F82" s="31">
        <v>27257</v>
      </c>
      <c r="G82" s="31">
        <v>27188</v>
      </c>
      <c r="H82" s="31">
        <v>27705</v>
      </c>
      <c r="I82" s="31">
        <v>22164</v>
      </c>
      <c r="J82" s="31">
        <v>23851</v>
      </c>
      <c r="K82" s="31">
        <v>20830</v>
      </c>
      <c r="L82" s="31">
        <v>32516</v>
      </c>
      <c r="M82" s="31">
        <v>45496</v>
      </c>
      <c r="N82" s="31">
        <v>50253</v>
      </c>
      <c r="O82" s="31">
        <v>29572</v>
      </c>
      <c r="P82" s="31">
        <v>38504</v>
      </c>
      <c r="Q82" s="31">
        <v>43914</v>
      </c>
      <c r="R82" s="31">
        <v>35591</v>
      </c>
      <c r="S82" s="31">
        <v>33729</v>
      </c>
      <c r="U82" s="31">
        <f t="shared" si="72"/>
        <v>27188</v>
      </c>
      <c r="V82" s="31">
        <f t="shared" si="73"/>
        <v>20830</v>
      </c>
      <c r="W82" s="31">
        <f t="shared" si="74"/>
        <v>29572</v>
      </c>
      <c r="X82" s="31">
        <f t="shared" si="71"/>
        <v>33729</v>
      </c>
      <c r="Y82" s="33"/>
      <c r="Z82" s="33"/>
      <c r="AD82" s="33"/>
      <c r="AG82" s="33"/>
      <c r="AL82" s="33"/>
    </row>
    <row r="83" spans="2:38" ht="12" customHeight="1" x14ac:dyDescent="0.2">
      <c r="B83" s="29"/>
      <c r="C83" s="30" t="s">
        <v>103</v>
      </c>
      <c r="D83" s="31"/>
      <c r="F83" s="31"/>
      <c r="G83" s="31">
        <v>0</v>
      </c>
      <c r="H83" s="31">
        <v>0</v>
      </c>
      <c r="I83" s="31"/>
      <c r="J83" s="31">
        <v>0</v>
      </c>
      <c r="K83" s="31">
        <v>10320</v>
      </c>
      <c r="L83" s="31">
        <v>10320</v>
      </c>
      <c r="M83" s="31">
        <v>10320</v>
      </c>
      <c r="N83" s="31">
        <v>4622</v>
      </c>
      <c r="O83" s="31">
        <v>0</v>
      </c>
      <c r="P83" s="31">
        <v>0</v>
      </c>
      <c r="Q83" s="31">
        <v>0</v>
      </c>
      <c r="R83" s="31">
        <v>0</v>
      </c>
      <c r="S83" s="31">
        <v>0</v>
      </c>
      <c r="U83" s="31">
        <f t="shared" si="72"/>
        <v>0</v>
      </c>
      <c r="V83" s="31">
        <f t="shared" si="73"/>
        <v>10320</v>
      </c>
      <c r="W83" s="31">
        <f t="shared" si="74"/>
        <v>0</v>
      </c>
      <c r="X83" s="31">
        <f t="shared" si="71"/>
        <v>0</v>
      </c>
    </row>
    <row r="84" spans="2:38" ht="12" customHeight="1" x14ac:dyDescent="0.2">
      <c r="B84" s="29"/>
      <c r="C84" s="27" t="s">
        <v>110</v>
      </c>
      <c r="D84" s="28"/>
      <c r="E84" s="31">
        <v>583</v>
      </c>
      <c r="F84" s="28">
        <v>755</v>
      </c>
      <c r="G84" s="28">
        <v>617</v>
      </c>
      <c r="H84" s="28">
        <v>978</v>
      </c>
      <c r="I84" s="28">
        <v>1164</v>
      </c>
      <c r="J84" s="28">
        <v>1268</v>
      </c>
      <c r="K84" s="28">
        <v>1099</v>
      </c>
      <c r="L84" s="28">
        <v>1201</v>
      </c>
      <c r="M84" s="28">
        <v>1289</v>
      </c>
      <c r="N84" s="28">
        <v>1302</v>
      </c>
      <c r="O84" s="28">
        <v>1392</v>
      </c>
      <c r="P84" s="28">
        <v>1008</v>
      </c>
      <c r="Q84" s="28">
        <v>501</v>
      </c>
      <c r="R84" s="28">
        <v>23</v>
      </c>
      <c r="S84" s="28">
        <v>0</v>
      </c>
      <c r="U84" s="28">
        <f t="shared" si="72"/>
        <v>617</v>
      </c>
      <c r="V84" s="28">
        <f t="shared" si="73"/>
        <v>1099</v>
      </c>
      <c r="W84" s="28">
        <f t="shared" si="74"/>
        <v>1392</v>
      </c>
      <c r="X84" s="28">
        <f t="shared" si="71"/>
        <v>0</v>
      </c>
    </row>
    <row r="85" spans="2:38" ht="12" customHeight="1" x14ac:dyDescent="0.2">
      <c r="B85" s="26"/>
      <c r="C85" s="27" t="s">
        <v>111</v>
      </c>
      <c r="D85" s="28">
        <v>3697</v>
      </c>
      <c r="E85" s="28">
        <v>4532</v>
      </c>
      <c r="F85" s="28">
        <v>3968</v>
      </c>
      <c r="G85" s="28">
        <v>4445</v>
      </c>
      <c r="H85" s="28">
        <v>6726</v>
      </c>
      <c r="I85" s="28">
        <v>5542</v>
      </c>
      <c r="J85" s="28">
        <v>4417</v>
      </c>
      <c r="K85" s="28">
        <v>3966</v>
      </c>
      <c r="L85" s="28">
        <v>3437</v>
      </c>
      <c r="M85" s="28">
        <v>6165</v>
      </c>
      <c r="N85" s="28">
        <v>4971</v>
      </c>
      <c r="O85" s="28">
        <v>3935</v>
      </c>
      <c r="P85" s="28">
        <v>2944</v>
      </c>
      <c r="Q85" s="28">
        <v>4629</v>
      </c>
      <c r="R85" s="28">
        <v>3442</v>
      </c>
      <c r="S85" s="28">
        <v>3254</v>
      </c>
      <c r="U85" s="28">
        <f t="shared" si="72"/>
        <v>4445</v>
      </c>
      <c r="V85" s="28">
        <f t="shared" si="73"/>
        <v>3966</v>
      </c>
      <c r="W85" s="28">
        <f t="shared" si="74"/>
        <v>3935</v>
      </c>
      <c r="X85" s="28">
        <f t="shared" si="71"/>
        <v>3254</v>
      </c>
      <c r="AD85" s="33"/>
    </row>
    <row r="86" spans="2:38" s="33" customFormat="1" ht="12" customHeight="1" x14ac:dyDescent="0.2">
      <c r="B86" s="35"/>
      <c r="C86" s="36" t="s">
        <v>112</v>
      </c>
      <c r="D86" s="37">
        <f t="shared" ref="D86:F86" si="88">D87+D88</f>
        <v>6381</v>
      </c>
      <c r="E86" s="37">
        <f t="shared" si="88"/>
        <v>5324</v>
      </c>
      <c r="F86" s="37">
        <f t="shared" si="88"/>
        <v>4194</v>
      </c>
      <c r="G86" s="37">
        <f>G87+G88</f>
        <v>8893</v>
      </c>
      <c r="H86" s="37">
        <f t="shared" ref="H86:Q86" si="89">H87+H88</f>
        <v>5453</v>
      </c>
      <c r="I86" s="37">
        <f t="shared" si="89"/>
        <v>4502</v>
      </c>
      <c r="J86" s="37">
        <f t="shared" si="89"/>
        <v>6209</v>
      </c>
      <c r="K86" s="37">
        <f t="shared" si="89"/>
        <v>7554</v>
      </c>
      <c r="L86" s="37">
        <f t="shared" si="89"/>
        <v>6035</v>
      </c>
      <c r="M86" s="37">
        <f t="shared" si="89"/>
        <v>4146</v>
      </c>
      <c r="N86" s="37">
        <f t="shared" si="89"/>
        <v>5492</v>
      </c>
      <c r="O86" s="37">
        <f t="shared" si="89"/>
        <v>9946</v>
      </c>
      <c r="P86" s="37">
        <f t="shared" si="89"/>
        <v>6168</v>
      </c>
      <c r="Q86" s="37">
        <f t="shared" si="89"/>
        <v>28525</v>
      </c>
      <c r="R86" s="37">
        <f t="shared" ref="R86:S86" si="90">R87+R88</f>
        <v>8959</v>
      </c>
      <c r="S86" s="37">
        <f t="shared" si="90"/>
        <v>10093</v>
      </c>
      <c r="U86" s="37">
        <f t="shared" si="72"/>
        <v>8893</v>
      </c>
      <c r="V86" s="37">
        <f t="shared" si="73"/>
        <v>7554</v>
      </c>
      <c r="W86" s="37">
        <f t="shared" si="74"/>
        <v>9946</v>
      </c>
      <c r="X86" s="37">
        <f t="shared" si="71"/>
        <v>10093</v>
      </c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</row>
    <row r="87" spans="2:38" ht="12" customHeight="1" x14ac:dyDescent="0.2">
      <c r="B87" s="29"/>
      <c r="C87" s="30" t="s">
        <v>101</v>
      </c>
      <c r="D87" s="31"/>
      <c r="E87" s="31">
        <v>0</v>
      </c>
      <c r="F87" s="31"/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1">
        <v>117</v>
      </c>
      <c r="N87" s="31">
        <v>0</v>
      </c>
      <c r="O87" s="31">
        <v>0</v>
      </c>
      <c r="P87" s="31">
        <v>0</v>
      </c>
      <c r="Q87" s="31">
        <v>2700</v>
      </c>
      <c r="R87" s="31">
        <v>0</v>
      </c>
      <c r="S87" s="31">
        <v>372</v>
      </c>
      <c r="U87" s="31">
        <f t="shared" si="72"/>
        <v>0</v>
      </c>
      <c r="V87" s="31">
        <f t="shared" si="73"/>
        <v>0</v>
      </c>
      <c r="W87" s="31">
        <f t="shared" si="74"/>
        <v>0</v>
      </c>
      <c r="X87" s="31">
        <f t="shared" si="71"/>
        <v>372</v>
      </c>
    </row>
    <row r="88" spans="2:38" ht="12" customHeight="1" x14ac:dyDescent="0.2">
      <c r="B88" s="29"/>
      <c r="C88" s="30" t="s">
        <v>102</v>
      </c>
      <c r="D88" s="31">
        <v>6381</v>
      </c>
      <c r="E88" s="31">
        <v>5324</v>
      </c>
      <c r="F88" s="31">
        <v>4194</v>
      </c>
      <c r="G88" s="31">
        <v>8893</v>
      </c>
      <c r="H88" s="31">
        <v>5453</v>
      </c>
      <c r="I88" s="31">
        <v>4502</v>
      </c>
      <c r="J88" s="31">
        <v>6209</v>
      </c>
      <c r="K88" s="31">
        <v>7554</v>
      </c>
      <c r="L88" s="31">
        <v>6035</v>
      </c>
      <c r="M88" s="31">
        <v>4029</v>
      </c>
      <c r="N88" s="31">
        <v>5492</v>
      </c>
      <c r="O88" s="31">
        <v>9946</v>
      </c>
      <c r="P88" s="31">
        <v>6168</v>
      </c>
      <c r="Q88" s="31">
        <v>25825</v>
      </c>
      <c r="R88" s="31">
        <v>8959</v>
      </c>
      <c r="S88" s="31">
        <v>9721</v>
      </c>
      <c r="U88" s="31">
        <f t="shared" si="72"/>
        <v>8893</v>
      </c>
      <c r="V88" s="31">
        <f t="shared" si="73"/>
        <v>7554</v>
      </c>
      <c r="W88" s="31">
        <f t="shared" si="74"/>
        <v>9946</v>
      </c>
      <c r="X88" s="31">
        <f t="shared" si="71"/>
        <v>9721</v>
      </c>
    </row>
    <row r="89" spans="2:38" ht="12" customHeight="1" x14ac:dyDescent="0.2">
      <c r="B89" s="29"/>
      <c r="C89" s="30" t="s">
        <v>194</v>
      </c>
      <c r="D89" s="31"/>
      <c r="E89" s="31"/>
      <c r="F89" s="31"/>
      <c r="G89" s="31">
        <v>551</v>
      </c>
      <c r="H89" s="31">
        <v>695</v>
      </c>
      <c r="I89" s="31">
        <v>1346</v>
      </c>
      <c r="J89" s="31">
        <v>1479</v>
      </c>
      <c r="K89" s="31">
        <v>1465</v>
      </c>
      <c r="L89" s="31">
        <v>1346</v>
      </c>
      <c r="M89" s="31">
        <v>1244</v>
      </c>
      <c r="N89" s="31">
        <v>1100</v>
      </c>
      <c r="O89" s="31">
        <v>1383</v>
      </c>
      <c r="P89" s="31">
        <v>1381</v>
      </c>
      <c r="Q89" s="31">
        <v>1274</v>
      </c>
      <c r="R89" s="31">
        <v>1263</v>
      </c>
      <c r="S89" s="31">
        <v>1551</v>
      </c>
      <c r="U89" s="31">
        <f t="shared" si="72"/>
        <v>551</v>
      </c>
      <c r="V89" s="31">
        <f t="shared" si="73"/>
        <v>1465</v>
      </c>
      <c r="W89" s="31">
        <f t="shared" si="74"/>
        <v>1383</v>
      </c>
      <c r="X89" s="31">
        <f t="shared" si="71"/>
        <v>1551</v>
      </c>
    </row>
    <row r="90" spans="2:38" ht="12" customHeight="1" x14ac:dyDescent="0.2">
      <c r="B90" s="26"/>
      <c r="C90" s="27" t="s">
        <v>113</v>
      </c>
      <c r="D90" s="28">
        <v>5261</v>
      </c>
      <c r="E90" s="28">
        <v>5698</v>
      </c>
      <c r="F90" s="28">
        <v>5934</v>
      </c>
      <c r="G90" s="28">
        <v>7381</v>
      </c>
      <c r="H90" s="28">
        <v>5059</v>
      </c>
      <c r="I90" s="28">
        <v>6123</v>
      </c>
      <c r="J90" s="28">
        <v>6174</v>
      </c>
      <c r="K90" s="28">
        <v>4924</v>
      </c>
      <c r="L90" s="28">
        <v>4764</v>
      </c>
      <c r="M90" s="28">
        <v>6863</v>
      </c>
      <c r="N90" s="28">
        <v>6925</v>
      </c>
      <c r="O90" s="28">
        <v>7151</v>
      </c>
      <c r="P90" s="28">
        <v>5257</v>
      </c>
      <c r="Q90" s="28">
        <v>4632</v>
      </c>
      <c r="R90" s="28">
        <v>3683</v>
      </c>
      <c r="S90" s="28">
        <v>4159</v>
      </c>
      <c r="U90" s="28">
        <f t="shared" si="72"/>
        <v>7381</v>
      </c>
      <c r="V90" s="28">
        <f t="shared" si="73"/>
        <v>4924</v>
      </c>
      <c r="W90" s="28">
        <f t="shared" si="74"/>
        <v>7151</v>
      </c>
      <c r="X90" s="28">
        <f t="shared" si="71"/>
        <v>4159</v>
      </c>
      <c r="AG90" s="33"/>
    </row>
    <row r="91" spans="2:38" ht="12" customHeight="1" x14ac:dyDescent="0.2">
      <c r="B91" s="26"/>
      <c r="C91" s="27" t="s">
        <v>114</v>
      </c>
      <c r="D91" s="28">
        <v>1123</v>
      </c>
      <c r="E91" s="28">
        <v>1457</v>
      </c>
      <c r="F91" s="28">
        <v>2283</v>
      </c>
      <c r="G91" s="28">
        <v>3973</v>
      </c>
      <c r="H91" s="28">
        <v>4148</v>
      </c>
      <c r="I91" s="28">
        <v>4276</v>
      </c>
      <c r="J91" s="28">
        <v>7806</v>
      </c>
      <c r="K91" s="28">
        <v>14138</v>
      </c>
      <c r="L91" s="28">
        <v>14319</v>
      </c>
      <c r="M91" s="28">
        <v>14898</v>
      </c>
      <c r="N91" s="28">
        <v>14339</v>
      </c>
      <c r="O91" s="28">
        <v>12762</v>
      </c>
      <c r="P91" s="28">
        <v>11506</v>
      </c>
      <c r="Q91" s="28">
        <v>9931</v>
      </c>
      <c r="R91" s="28">
        <v>7392</v>
      </c>
      <c r="S91" s="28">
        <v>6042</v>
      </c>
      <c r="U91" s="28">
        <f t="shared" si="72"/>
        <v>3973</v>
      </c>
      <c r="V91" s="28">
        <f t="shared" si="73"/>
        <v>14138</v>
      </c>
      <c r="W91" s="28">
        <f t="shared" si="74"/>
        <v>12762</v>
      </c>
      <c r="X91" s="28">
        <f t="shared" si="71"/>
        <v>6042</v>
      </c>
      <c r="AD91" s="33"/>
    </row>
    <row r="92" spans="2:38" ht="12" customHeight="1" x14ac:dyDescent="0.2">
      <c r="B92" s="26"/>
      <c r="C92" s="27" t="s">
        <v>115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0</v>
      </c>
      <c r="N92" s="32">
        <v>0</v>
      </c>
      <c r="O92" s="32">
        <v>0</v>
      </c>
      <c r="P92" s="32">
        <v>0</v>
      </c>
      <c r="Q92" s="32">
        <v>0</v>
      </c>
      <c r="R92" s="32">
        <v>0</v>
      </c>
      <c r="S92" s="32">
        <v>0</v>
      </c>
      <c r="U92" s="32">
        <f t="shared" si="72"/>
        <v>0</v>
      </c>
      <c r="V92" s="32">
        <f t="shared" si="73"/>
        <v>0</v>
      </c>
      <c r="W92" s="32">
        <f t="shared" si="74"/>
        <v>0</v>
      </c>
      <c r="X92" s="32">
        <f t="shared" si="71"/>
        <v>0</v>
      </c>
    </row>
    <row r="93" spans="2:38" ht="12" customHeight="1" x14ac:dyDescent="0.2">
      <c r="B93" s="162" t="s">
        <v>116</v>
      </c>
      <c r="C93" s="162"/>
      <c r="D93" s="34">
        <f t="shared" ref="D93:Q93" si="91">SUM(D47,D61)</f>
        <v>457737</v>
      </c>
      <c r="E93" s="34">
        <f t="shared" si="91"/>
        <v>478943</v>
      </c>
      <c r="F93" s="34">
        <f t="shared" si="91"/>
        <v>476105</v>
      </c>
      <c r="G93" s="34">
        <f t="shared" si="91"/>
        <v>473589</v>
      </c>
      <c r="H93" s="34">
        <f t="shared" si="91"/>
        <v>494367</v>
      </c>
      <c r="I93" s="34">
        <f t="shared" si="91"/>
        <v>489967</v>
      </c>
      <c r="J93" s="34">
        <f t="shared" si="91"/>
        <v>489977</v>
      </c>
      <c r="K93" s="34">
        <f t="shared" si="91"/>
        <v>494377</v>
      </c>
      <c r="L93" s="34">
        <f t="shared" si="91"/>
        <v>502942</v>
      </c>
      <c r="M93" s="34">
        <f t="shared" si="91"/>
        <v>558970</v>
      </c>
      <c r="N93" s="34">
        <f t="shared" si="91"/>
        <v>548251</v>
      </c>
      <c r="O93" s="34">
        <f t="shared" si="91"/>
        <v>501221</v>
      </c>
      <c r="P93" s="34">
        <f t="shared" si="91"/>
        <v>520137</v>
      </c>
      <c r="Q93" s="34">
        <f t="shared" si="91"/>
        <v>549751</v>
      </c>
      <c r="R93" s="34">
        <f t="shared" ref="R93:S93" si="92">SUM(R47,R61)</f>
        <v>556074</v>
      </c>
      <c r="S93" s="34">
        <f t="shared" si="92"/>
        <v>540654</v>
      </c>
      <c r="U93" s="34">
        <f t="shared" si="72"/>
        <v>473589</v>
      </c>
      <c r="V93" s="34">
        <f t="shared" si="73"/>
        <v>494377</v>
      </c>
      <c r="W93" s="34">
        <f t="shared" si="74"/>
        <v>501221</v>
      </c>
      <c r="X93" s="34">
        <f t="shared" si="71"/>
        <v>540654</v>
      </c>
      <c r="AA93" s="24"/>
      <c r="AB93" s="24"/>
    </row>
    <row r="94" spans="2:38" x14ac:dyDescent="0.2">
      <c r="AA94" s="24"/>
      <c r="AB94" s="24"/>
      <c r="AC94" s="24"/>
      <c r="AD94" s="24"/>
      <c r="AE94" s="24"/>
    </row>
    <row r="95" spans="2:38" s="70" customFormat="1" x14ac:dyDescent="0.2">
      <c r="D95" s="70" t="b">
        <f>D93=D46</f>
        <v>1</v>
      </c>
      <c r="E95" s="70" t="b">
        <f t="shared" ref="E95:W95" si="93">E93=E46</f>
        <v>1</v>
      </c>
      <c r="F95" s="70" t="b">
        <f t="shared" si="93"/>
        <v>1</v>
      </c>
      <c r="G95" s="70" t="b">
        <f t="shared" si="93"/>
        <v>1</v>
      </c>
      <c r="H95" s="70" t="b">
        <f t="shared" si="93"/>
        <v>1</v>
      </c>
      <c r="I95" s="70" t="b">
        <f t="shared" si="93"/>
        <v>1</v>
      </c>
      <c r="J95" s="70" t="b">
        <f t="shared" si="93"/>
        <v>1</v>
      </c>
      <c r="K95" s="70" t="b">
        <f t="shared" si="93"/>
        <v>1</v>
      </c>
      <c r="L95" s="70" t="b">
        <f t="shared" si="93"/>
        <v>1</v>
      </c>
      <c r="M95" s="70" t="b">
        <f t="shared" si="93"/>
        <v>1</v>
      </c>
      <c r="N95" s="70" t="b">
        <f t="shared" si="93"/>
        <v>1</v>
      </c>
      <c r="O95" s="70" t="b">
        <f t="shared" si="93"/>
        <v>1</v>
      </c>
      <c r="P95" s="70" t="b">
        <f t="shared" si="93"/>
        <v>1</v>
      </c>
      <c r="U95" s="70" t="b">
        <f t="shared" si="93"/>
        <v>1</v>
      </c>
      <c r="V95" s="70" t="b">
        <f t="shared" si="93"/>
        <v>1</v>
      </c>
      <c r="W95" s="70" t="b">
        <f t="shared" si="93"/>
        <v>1</v>
      </c>
      <c r="Y95" s="71"/>
      <c r="Z95" s="71"/>
      <c r="AA95" s="71"/>
      <c r="AB95" s="71"/>
      <c r="AC95" s="71"/>
      <c r="AD95" s="71"/>
      <c r="AE95" s="71"/>
      <c r="AF95" s="71"/>
      <c r="AG95" s="68"/>
      <c r="AH95" s="68"/>
      <c r="AI95" s="68"/>
      <c r="AJ95" s="68"/>
      <c r="AK95" s="71"/>
      <c r="AL95" s="71"/>
    </row>
  </sheetData>
  <mergeCells count="33">
    <mergeCell ref="B76:C76"/>
    <mergeCell ref="P4:P5"/>
    <mergeCell ref="X4:X5"/>
    <mergeCell ref="U3:X3"/>
    <mergeCell ref="B93:C93"/>
    <mergeCell ref="D4:D5"/>
    <mergeCell ref="E4:E5"/>
    <mergeCell ref="F4:F5"/>
    <mergeCell ref="B61:C61"/>
    <mergeCell ref="B62:C62"/>
    <mergeCell ref="B25:C25"/>
    <mergeCell ref="B46:C46"/>
    <mergeCell ref="B47:C47"/>
    <mergeCell ref="B48:C48"/>
    <mergeCell ref="B60:C60"/>
    <mergeCell ref="B6:C6"/>
    <mergeCell ref="B3:C5"/>
    <mergeCell ref="S4:S5"/>
    <mergeCell ref="D3:Q3"/>
    <mergeCell ref="Q4:Q5"/>
    <mergeCell ref="V4:V5"/>
    <mergeCell ref="H4:H5"/>
    <mergeCell ref="G4:G5"/>
    <mergeCell ref="W4:W5"/>
    <mergeCell ref="K4:K5"/>
    <mergeCell ref="N4:N5"/>
    <mergeCell ref="R4:R5"/>
    <mergeCell ref="I4:I5"/>
    <mergeCell ref="U4:U5"/>
    <mergeCell ref="J4:J5"/>
    <mergeCell ref="L4:L5"/>
    <mergeCell ref="M4:M5"/>
    <mergeCell ref="O4:O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AY82"/>
  <sheetViews>
    <sheetView showGridLines="0" zoomScaleNormal="100" zoomScaleSheetLayoutView="100" workbookViewId="0">
      <pane xSplit="3" ySplit="4" topLeftCell="D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N1" sqref="AN1:AU1048576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19" width="10.7109375" style="41" customWidth="1" outlineLevel="1"/>
    <col min="20" max="20" width="4.7109375" style="42" customWidth="1"/>
    <col min="21" max="35" width="10.7109375" style="41" customWidth="1"/>
    <col min="36" max="41" width="9.140625" style="41" customWidth="1"/>
    <col min="42" max="42" width="36.42578125" style="41" customWidth="1"/>
    <col min="43" max="16384" width="9.140625" style="41"/>
  </cols>
  <sheetData>
    <row r="2" spans="2:46" s="119" customFormat="1" ht="12" customHeight="1" x14ac:dyDescent="0.2">
      <c r="B2" s="171" t="s">
        <v>121</v>
      </c>
      <c r="C2" s="172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</row>
    <row r="3" spans="2:46" s="120" customFormat="1" ht="12" customHeight="1" x14ac:dyDescent="0.2">
      <c r="B3" s="140" t="s">
        <v>59</v>
      </c>
      <c r="C3" s="141"/>
      <c r="D3" s="166" t="s">
        <v>117</v>
      </c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25"/>
      <c r="S3" s="125"/>
      <c r="T3" s="119"/>
      <c r="U3" s="109"/>
      <c r="V3" s="165" t="s">
        <v>117</v>
      </c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2"/>
    </row>
    <row r="4" spans="2:46" s="120" customFormat="1" ht="12" customHeight="1" x14ac:dyDescent="0.2">
      <c r="B4" s="142"/>
      <c r="C4" s="173"/>
      <c r="D4" s="110" t="s">
        <v>220</v>
      </c>
      <c r="E4" s="110" t="s">
        <v>237</v>
      </c>
      <c r="F4" s="110" t="s">
        <v>238</v>
      </c>
      <c r="G4" s="110" t="s">
        <v>239</v>
      </c>
      <c r="H4" s="110" t="s">
        <v>224</v>
      </c>
      <c r="I4" s="110" t="s">
        <v>240</v>
      </c>
      <c r="J4" s="110" t="s">
        <v>241</v>
      </c>
      <c r="K4" s="110" t="s">
        <v>242</v>
      </c>
      <c r="L4" s="110" t="s">
        <v>228</v>
      </c>
      <c r="M4" s="110" t="s">
        <v>243</v>
      </c>
      <c r="N4" s="110" t="s">
        <v>244</v>
      </c>
      <c r="O4" s="110" t="s">
        <v>245</v>
      </c>
      <c r="P4" s="110" t="s">
        <v>232</v>
      </c>
      <c r="Q4" s="110" t="s">
        <v>250</v>
      </c>
      <c r="R4" s="110" t="s">
        <v>255</v>
      </c>
      <c r="S4" s="110" t="s">
        <v>259</v>
      </c>
      <c r="T4" s="119"/>
      <c r="U4" s="110" t="s">
        <v>220</v>
      </c>
      <c r="V4" s="110" t="s">
        <v>221</v>
      </c>
      <c r="W4" s="110" t="s">
        <v>222</v>
      </c>
      <c r="X4" s="110" t="s">
        <v>223</v>
      </c>
      <c r="Y4" s="110" t="s">
        <v>224</v>
      </c>
      <c r="Z4" s="110" t="s">
        <v>225</v>
      </c>
      <c r="AA4" s="110" t="s">
        <v>226</v>
      </c>
      <c r="AB4" s="110" t="s">
        <v>227</v>
      </c>
      <c r="AC4" s="110" t="s">
        <v>228</v>
      </c>
      <c r="AD4" s="110" t="s">
        <v>229</v>
      </c>
      <c r="AE4" s="110" t="s">
        <v>230</v>
      </c>
      <c r="AF4" s="110" t="s">
        <v>231</v>
      </c>
      <c r="AG4" s="110" t="s">
        <v>232</v>
      </c>
      <c r="AH4" s="110" t="s">
        <v>248</v>
      </c>
      <c r="AI4" s="110" t="s">
        <v>251</v>
      </c>
      <c r="AJ4" s="110" t="s">
        <v>257</v>
      </c>
    </row>
    <row r="5" spans="2:46" ht="12" customHeight="1" x14ac:dyDescent="0.2">
      <c r="B5" s="56" t="s">
        <v>122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U5" s="57"/>
      <c r="V5" s="57"/>
      <c r="W5" s="57"/>
      <c r="X5" s="57"/>
      <c r="Y5" s="57"/>
      <c r="Z5" s="58"/>
      <c r="AA5" s="58"/>
      <c r="AB5" s="57"/>
      <c r="AC5" s="57"/>
      <c r="AD5" s="57"/>
      <c r="AE5" s="57"/>
      <c r="AF5" s="57"/>
      <c r="AG5" s="57"/>
      <c r="AH5" s="58"/>
      <c r="AI5" s="58"/>
      <c r="AJ5" s="58"/>
    </row>
    <row r="6" spans="2:46" ht="12" customHeight="1" x14ac:dyDescent="0.2">
      <c r="B6" s="170" t="s">
        <v>123</v>
      </c>
      <c r="C6" s="174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U6" s="43">
        <f>D6</f>
        <v>8383</v>
      </c>
      <c r="V6" s="43">
        <f>E6-D6</f>
        <v>45650</v>
      </c>
      <c r="W6" s="43">
        <f>F6-E6</f>
        <v>12775</v>
      </c>
      <c r="X6" s="43">
        <f>G6-F6</f>
        <v>5475</v>
      </c>
      <c r="Y6" s="43">
        <f>H6</f>
        <v>12469</v>
      </c>
      <c r="Z6" s="43">
        <f>I6-H6</f>
        <v>41387</v>
      </c>
      <c r="AA6" s="43">
        <f>J6-I6</f>
        <v>147</v>
      </c>
      <c r="AB6" s="43">
        <f>K6-J6</f>
        <v>515</v>
      </c>
      <c r="AC6" s="43">
        <f>L6</f>
        <v>9430</v>
      </c>
      <c r="AD6" s="43">
        <f>M6-L6</f>
        <v>35412</v>
      </c>
      <c r="AE6" s="43">
        <f>N6-M6</f>
        <v>9227</v>
      </c>
      <c r="AF6" s="43">
        <f>O6-N6</f>
        <v>2540</v>
      </c>
      <c r="AG6" s="43">
        <f>P6</f>
        <v>3613</v>
      </c>
      <c r="AH6" s="43">
        <f>Q6-P6</f>
        <v>26910</v>
      </c>
      <c r="AI6" s="43">
        <f>R6-Q6</f>
        <v>-721</v>
      </c>
      <c r="AJ6" s="43">
        <f>S6-R6</f>
        <v>-8210</v>
      </c>
    </row>
    <row r="7" spans="2:46" s="44" customFormat="1" ht="12" customHeight="1" x14ac:dyDescent="0.2">
      <c r="B7" s="168" t="s">
        <v>124</v>
      </c>
      <c r="C7" s="175"/>
      <c r="D7" s="64">
        <f t="shared" ref="D7:I7" si="0">SUM(D8:D24)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SUM(J8:J24)</f>
        <v>-28095</v>
      </c>
      <c r="K7" s="64">
        <f t="shared" ref="K7:Q7" si="1">SUM(K8:K24)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S7" si="2">SUM(R8:R24)</f>
        <v>-17849</v>
      </c>
      <c r="S7" s="64">
        <f t="shared" si="2"/>
        <v>-13599</v>
      </c>
      <c r="T7" s="42"/>
      <c r="U7" s="64">
        <f t="shared" ref="U7:Z7" si="3">SUM(U8:U24)</f>
        <v>-1259</v>
      </c>
      <c r="V7" s="64">
        <f t="shared" si="3"/>
        <v>-31048</v>
      </c>
      <c r="W7" s="64">
        <f t="shared" si="3"/>
        <v>-2880</v>
      </c>
      <c r="X7" s="64">
        <f t="shared" si="3"/>
        <v>3104</v>
      </c>
      <c r="Y7" s="64">
        <f t="shared" si="3"/>
        <v>3063</v>
      </c>
      <c r="Z7" s="64">
        <f t="shared" si="3"/>
        <v>-35154</v>
      </c>
      <c r="AA7" s="64">
        <f>SUM(AA8:AA24)</f>
        <v>3996</v>
      </c>
      <c r="AB7" s="64">
        <f t="shared" ref="AB7:AG7" si="4">SUM(AB8:AB24)</f>
        <v>675</v>
      </c>
      <c r="AC7" s="64">
        <f t="shared" si="4"/>
        <v>4107</v>
      </c>
      <c r="AD7" s="64">
        <f t="shared" si="4"/>
        <v>-25192</v>
      </c>
      <c r="AE7" s="64">
        <f t="shared" si="4"/>
        <v>3246</v>
      </c>
      <c r="AF7" s="64">
        <f t="shared" si="4"/>
        <v>4447</v>
      </c>
      <c r="AG7" s="64">
        <f t="shared" si="4"/>
        <v>4854</v>
      </c>
      <c r="AH7" s="64">
        <f t="shared" ref="AH7:AI7" si="5">SUM(AH8:AH24)</f>
        <v>-26432</v>
      </c>
      <c r="AI7" s="64">
        <f t="shared" si="5"/>
        <v>3729</v>
      </c>
      <c r="AJ7" s="64">
        <f t="shared" ref="AJ7" si="6">SUM(AJ8:AJ24)</f>
        <v>4250</v>
      </c>
      <c r="AK7" s="41"/>
      <c r="AL7" s="41"/>
      <c r="AM7" s="41"/>
      <c r="AN7" s="41"/>
      <c r="AO7" s="41"/>
      <c r="AP7" s="41"/>
      <c r="AQ7" s="41"/>
      <c r="AR7" s="41"/>
      <c r="AS7" s="41"/>
      <c r="AT7" s="41"/>
    </row>
    <row r="8" spans="2:46" ht="12" customHeight="1" x14ac:dyDescent="0.2">
      <c r="B8" s="45"/>
      <c r="C8" s="62" t="s">
        <v>125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U8" s="43">
        <f t="shared" ref="U8:U24" si="7">D8</f>
        <v>639</v>
      </c>
      <c r="V8" s="46">
        <f t="shared" ref="V8:V24" si="8">E8-D8</f>
        <v>600</v>
      </c>
      <c r="W8" s="46">
        <f t="shared" ref="W8:W24" si="9">F8-E8</f>
        <v>590</v>
      </c>
      <c r="X8" s="46">
        <f t="shared" ref="X8:X24" si="10">G8-F8</f>
        <v>657</v>
      </c>
      <c r="Y8" s="43">
        <f t="shared" ref="Y8:Y24" si="11">H8</f>
        <v>689</v>
      </c>
      <c r="Z8" s="46">
        <f t="shared" ref="Z8:Z24" si="12">I8-H8</f>
        <v>684</v>
      </c>
      <c r="AA8" s="46">
        <f t="shared" ref="AA8:AA24" si="13">J8-I8</f>
        <v>651</v>
      </c>
      <c r="AB8" s="46">
        <f>K8-J8</f>
        <v>674</v>
      </c>
      <c r="AC8" s="43">
        <f t="shared" ref="AC8:AC24" si="14">L8</f>
        <v>710</v>
      </c>
      <c r="AD8" s="46">
        <f t="shared" ref="AD8:AD24" si="15">M8-L8</f>
        <v>623</v>
      </c>
      <c r="AE8" s="46">
        <f t="shared" ref="AE8:AE24" si="16">N8-M8</f>
        <v>595</v>
      </c>
      <c r="AF8" s="46">
        <f t="shared" ref="AF8:AF24" si="17">O8-N8</f>
        <v>573</v>
      </c>
      <c r="AG8" s="46">
        <f t="shared" ref="AG8:AG24" si="18">P8</f>
        <v>697</v>
      </c>
      <c r="AH8" s="46">
        <f t="shared" ref="AH8:AH24" si="19">Q8-P8</f>
        <v>701</v>
      </c>
      <c r="AI8" s="46">
        <f t="shared" ref="AI8:AI24" si="20">R8-Q8</f>
        <v>693</v>
      </c>
      <c r="AJ8" s="46">
        <f t="shared" ref="AJ8:AJ24" si="21">S8-R8</f>
        <v>728</v>
      </c>
    </row>
    <row r="9" spans="2:46" ht="12" customHeight="1" x14ac:dyDescent="0.2">
      <c r="B9" s="45"/>
      <c r="C9" s="62" t="s">
        <v>126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U9" s="43">
        <f t="shared" si="7"/>
        <v>0</v>
      </c>
      <c r="V9" s="46">
        <f t="shared" si="8"/>
        <v>0</v>
      </c>
      <c r="W9" s="46">
        <f t="shared" si="9"/>
        <v>0</v>
      </c>
      <c r="X9" s="46">
        <f t="shared" si="10"/>
        <v>0</v>
      </c>
      <c r="Y9" s="43">
        <f t="shared" si="11"/>
        <v>0</v>
      </c>
      <c r="Z9" s="46">
        <f t="shared" si="12"/>
        <v>0</v>
      </c>
      <c r="AA9" s="46">
        <f t="shared" si="13"/>
        <v>0</v>
      </c>
      <c r="AB9" s="46">
        <f t="shared" ref="AB9:AB24" si="22">K9-J9</f>
        <v>0</v>
      </c>
      <c r="AC9" s="43">
        <f t="shared" si="14"/>
        <v>0</v>
      </c>
      <c r="AD9" s="46">
        <f t="shared" si="15"/>
        <v>0</v>
      </c>
      <c r="AE9" s="46">
        <f t="shared" si="16"/>
        <v>0</v>
      </c>
      <c r="AF9" s="46">
        <f t="shared" si="17"/>
        <v>0</v>
      </c>
      <c r="AG9" s="46">
        <f t="shared" si="18"/>
        <v>0</v>
      </c>
      <c r="AH9" s="46">
        <f t="shared" si="19"/>
        <v>0</v>
      </c>
      <c r="AI9" s="46">
        <f t="shared" si="20"/>
        <v>0</v>
      </c>
      <c r="AJ9" s="46">
        <f t="shared" si="21"/>
        <v>0</v>
      </c>
    </row>
    <row r="10" spans="2:46" ht="12" customHeight="1" x14ac:dyDescent="0.2">
      <c r="B10" s="45"/>
      <c r="C10" s="62" t="s">
        <v>127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U10" s="43">
        <f t="shared" si="7"/>
        <v>2948</v>
      </c>
      <c r="V10" s="46">
        <f t="shared" si="8"/>
        <v>3092</v>
      </c>
      <c r="W10" s="46">
        <f t="shared" si="9"/>
        <v>3044</v>
      </c>
      <c r="X10" s="46">
        <f t="shared" si="10"/>
        <v>3075</v>
      </c>
      <c r="Y10" s="43">
        <f t="shared" si="11"/>
        <v>3123</v>
      </c>
      <c r="Z10" s="46">
        <f t="shared" si="12"/>
        <v>3253</v>
      </c>
      <c r="AA10" s="46">
        <f t="shared" si="13"/>
        <v>3275</v>
      </c>
      <c r="AB10" s="46">
        <f t="shared" si="22"/>
        <v>3419</v>
      </c>
      <c r="AC10" s="43">
        <f t="shared" si="14"/>
        <v>3711</v>
      </c>
      <c r="AD10" s="46">
        <f t="shared" si="15"/>
        <v>3842</v>
      </c>
      <c r="AE10" s="46">
        <f t="shared" si="16"/>
        <v>3821</v>
      </c>
      <c r="AF10" s="46">
        <f t="shared" si="17"/>
        <v>3797</v>
      </c>
      <c r="AG10" s="46">
        <f t="shared" si="18"/>
        <v>3810</v>
      </c>
      <c r="AH10" s="46">
        <f t="shared" si="19"/>
        <v>3924</v>
      </c>
      <c r="AI10" s="46">
        <f t="shared" si="20"/>
        <v>4313</v>
      </c>
      <c r="AJ10" s="46">
        <f t="shared" si="21"/>
        <v>4429</v>
      </c>
    </row>
    <row r="11" spans="2:46" ht="12" customHeight="1" x14ac:dyDescent="0.2">
      <c r="B11" s="45"/>
      <c r="C11" s="62" t="s">
        <v>85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U11" s="43">
        <f t="shared" si="7"/>
        <v>0</v>
      </c>
      <c r="V11" s="46">
        <f t="shared" si="8"/>
        <v>0</v>
      </c>
      <c r="W11" s="46">
        <f t="shared" si="9"/>
        <v>0</v>
      </c>
      <c r="X11" s="46">
        <f t="shared" si="10"/>
        <v>0</v>
      </c>
      <c r="Y11" s="43">
        <f t="shared" si="11"/>
        <v>0</v>
      </c>
      <c r="Z11" s="46">
        <f t="shared" si="12"/>
        <v>0</v>
      </c>
      <c r="AA11" s="46">
        <f t="shared" si="13"/>
        <v>0</v>
      </c>
      <c r="AB11" s="46">
        <f t="shared" si="22"/>
        <v>0</v>
      </c>
      <c r="AC11" s="43">
        <f t="shared" si="14"/>
        <v>0</v>
      </c>
      <c r="AD11" s="46">
        <f t="shared" si="15"/>
        <v>0</v>
      </c>
      <c r="AE11" s="46">
        <f t="shared" si="16"/>
        <v>0</v>
      </c>
      <c r="AF11" s="46">
        <f t="shared" si="17"/>
        <v>0</v>
      </c>
      <c r="AG11" s="46">
        <f t="shared" si="18"/>
        <v>0</v>
      </c>
      <c r="AH11" s="46">
        <f t="shared" si="19"/>
        <v>0</v>
      </c>
      <c r="AI11" s="46">
        <f t="shared" si="20"/>
        <v>0</v>
      </c>
      <c r="AJ11" s="46">
        <f t="shared" si="21"/>
        <v>0</v>
      </c>
    </row>
    <row r="12" spans="2:46" ht="12" customHeight="1" x14ac:dyDescent="0.2">
      <c r="B12" s="45"/>
      <c r="C12" s="62" t="s">
        <v>128</v>
      </c>
      <c r="D12" s="46"/>
      <c r="E12" s="46">
        <v>110</v>
      </c>
      <c r="F12" s="46">
        <v>96</v>
      </c>
      <c r="G12" s="46">
        <v>-105</v>
      </c>
      <c r="H12" s="46">
        <v>0</v>
      </c>
      <c r="I12" s="46">
        <v>-50</v>
      </c>
      <c r="J12" s="46">
        <v>-50</v>
      </c>
      <c r="K12" s="46">
        <v>-1861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U12" s="43">
        <f t="shared" si="7"/>
        <v>0</v>
      </c>
      <c r="V12" s="46">
        <f t="shared" si="8"/>
        <v>110</v>
      </c>
      <c r="W12" s="46">
        <f t="shared" si="9"/>
        <v>-14</v>
      </c>
      <c r="X12" s="46">
        <f t="shared" si="10"/>
        <v>-201</v>
      </c>
      <c r="Y12" s="43">
        <f t="shared" si="11"/>
        <v>0</v>
      </c>
      <c r="Z12" s="46">
        <f t="shared" si="12"/>
        <v>-50</v>
      </c>
      <c r="AA12" s="46">
        <f t="shared" si="13"/>
        <v>0</v>
      </c>
      <c r="AB12" s="46">
        <f t="shared" si="22"/>
        <v>-1811</v>
      </c>
      <c r="AC12" s="43">
        <f t="shared" si="14"/>
        <v>0</v>
      </c>
      <c r="AD12" s="46">
        <f t="shared" si="15"/>
        <v>0</v>
      </c>
      <c r="AE12" s="46">
        <f t="shared" si="16"/>
        <v>0</v>
      </c>
      <c r="AF12" s="46">
        <f t="shared" si="17"/>
        <v>0</v>
      </c>
      <c r="AG12" s="46">
        <f t="shared" si="18"/>
        <v>0</v>
      </c>
      <c r="AH12" s="46">
        <f t="shared" si="19"/>
        <v>0</v>
      </c>
      <c r="AI12" s="46">
        <f t="shared" si="20"/>
        <v>0</v>
      </c>
      <c r="AJ12" s="46">
        <f t="shared" si="21"/>
        <v>0</v>
      </c>
    </row>
    <row r="13" spans="2:46" ht="12" customHeight="1" x14ac:dyDescent="0.2">
      <c r="B13" s="45"/>
      <c r="C13" s="62" t="s">
        <v>129</v>
      </c>
      <c r="D13" s="46">
        <v>-50</v>
      </c>
      <c r="E13" s="46">
        <v>-215</v>
      </c>
      <c r="F13" s="46">
        <v>-285</v>
      </c>
      <c r="G13" s="46">
        <v>-272</v>
      </c>
      <c r="H13" s="46">
        <v>-44</v>
      </c>
      <c r="I13" s="46">
        <v>-225</v>
      </c>
      <c r="J13" s="46">
        <v>-280</v>
      </c>
      <c r="K13" s="46">
        <v>1410</v>
      </c>
      <c r="L13" s="46">
        <v>-27</v>
      </c>
      <c r="M13" s="46">
        <v>-105</v>
      </c>
      <c r="N13" s="46">
        <v>-114</v>
      </c>
      <c r="O13" s="46">
        <v>-118</v>
      </c>
      <c r="P13" s="46">
        <v>0</v>
      </c>
      <c r="Q13" s="46">
        <v>-2</v>
      </c>
      <c r="R13" s="46">
        <v>-128</v>
      </c>
      <c r="S13" s="46">
        <v>-155</v>
      </c>
      <c r="U13" s="43">
        <f t="shared" si="7"/>
        <v>-50</v>
      </c>
      <c r="V13" s="46">
        <f t="shared" si="8"/>
        <v>-165</v>
      </c>
      <c r="W13" s="46">
        <f t="shared" si="9"/>
        <v>-70</v>
      </c>
      <c r="X13" s="46">
        <f t="shared" si="10"/>
        <v>13</v>
      </c>
      <c r="Y13" s="43">
        <f t="shared" si="11"/>
        <v>-44</v>
      </c>
      <c r="Z13" s="46">
        <f t="shared" si="12"/>
        <v>-181</v>
      </c>
      <c r="AA13" s="46">
        <f t="shared" si="13"/>
        <v>-55</v>
      </c>
      <c r="AB13" s="46">
        <f t="shared" si="22"/>
        <v>1690</v>
      </c>
      <c r="AC13" s="43">
        <f t="shared" si="14"/>
        <v>-27</v>
      </c>
      <c r="AD13" s="46">
        <f t="shared" si="15"/>
        <v>-78</v>
      </c>
      <c r="AE13" s="46">
        <f t="shared" si="16"/>
        <v>-9</v>
      </c>
      <c r="AF13" s="46">
        <f t="shared" si="17"/>
        <v>-4</v>
      </c>
      <c r="AG13" s="46">
        <f t="shared" si="18"/>
        <v>0</v>
      </c>
      <c r="AH13" s="46">
        <f t="shared" si="19"/>
        <v>-2</v>
      </c>
      <c r="AI13" s="46">
        <f t="shared" si="20"/>
        <v>-126</v>
      </c>
      <c r="AJ13" s="46">
        <f t="shared" si="21"/>
        <v>-27</v>
      </c>
    </row>
    <row r="14" spans="2:46" ht="12" customHeight="1" x14ac:dyDescent="0.2">
      <c r="B14" s="45"/>
      <c r="C14" s="62" t="s">
        <v>130</v>
      </c>
      <c r="D14" s="46"/>
      <c r="E14" s="46">
        <v>0</v>
      </c>
      <c r="F14" s="46"/>
      <c r="G14" s="46">
        <v>-65</v>
      </c>
      <c r="H14" s="46">
        <v>0</v>
      </c>
      <c r="I14" s="46">
        <v>0</v>
      </c>
      <c r="J14" s="46">
        <v>0</v>
      </c>
      <c r="K14" s="46">
        <v>-110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U14" s="43">
        <f t="shared" si="7"/>
        <v>0</v>
      </c>
      <c r="V14" s="46">
        <f t="shared" si="8"/>
        <v>0</v>
      </c>
      <c r="W14" s="46">
        <f t="shared" si="9"/>
        <v>0</v>
      </c>
      <c r="X14" s="46">
        <f t="shared" si="10"/>
        <v>-65</v>
      </c>
      <c r="Y14" s="43">
        <f t="shared" si="11"/>
        <v>0</v>
      </c>
      <c r="Z14" s="46">
        <f t="shared" si="12"/>
        <v>0</v>
      </c>
      <c r="AA14" s="46">
        <f t="shared" si="13"/>
        <v>0</v>
      </c>
      <c r="AB14" s="46">
        <f t="shared" si="22"/>
        <v>-110</v>
      </c>
      <c r="AC14" s="43">
        <f t="shared" si="14"/>
        <v>0</v>
      </c>
      <c r="AD14" s="46">
        <f t="shared" si="15"/>
        <v>0</v>
      </c>
      <c r="AE14" s="46">
        <f t="shared" si="16"/>
        <v>0</v>
      </c>
      <c r="AF14" s="46">
        <f t="shared" si="17"/>
        <v>0</v>
      </c>
      <c r="AG14" s="46">
        <f t="shared" si="18"/>
        <v>0</v>
      </c>
      <c r="AH14" s="46">
        <f t="shared" si="19"/>
        <v>0</v>
      </c>
      <c r="AI14" s="46">
        <f t="shared" si="20"/>
        <v>0</v>
      </c>
      <c r="AJ14" s="46">
        <f t="shared" si="21"/>
        <v>0</v>
      </c>
    </row>
    <row r="15" spans="2:46" ht="12" customHeight="1" x14ac:dyDescent="0.2">
      <c r="B15" s="45"/>
      <c r="C15" s="62" t="s">
        <v>131</v>
      </c>
      <c r="D15" s="46"/>
      <c r="E15" s="46">
        <v>0</v>
      </c>
      <c r="F15" s="46"/>
      <c r="G15" s="46">
        <v>-40</v>
      </c>
      <c r="H15" s="46">
        <v>0</v>
      </c>
      <c r="I15" s="46">
        <v>0</v>
      </c>
      <c r="J15" s="46">
        <v>0</v>
      </c>
      <c r="K15" s="46">
        <v>-105</v>
      </c>
      <c r="L15" s="46">
        <v>0</v>
      </c>
      <c r="M15" s="46">
        <v>0</v>
      </c>
      <c r="N15" s="46">
        <v>0</v>
      </c>
      <c r="O15" s="46">
        <v>81</v>
      </c>
      <c r="P15" s="46">
        <v>0</v>
      </c>
      <c r="Q15" s="46">
        <v>0</v>
      </c>
      <c r="R15" s="46">
        <v>0</v>
      </c>
      <c r="S15" s="46">
        <v>-35</v>
      </c>
      <c r="U15" s="43">
        <f t="shared" si="7"/>
        <v>0</v>
      </c>
      <c r="V15" s="46">
        <f t="shared" si="8"/>
        <v>0</v>
      </c>
      <c r="W15" s="46">
        <f t="shared" si="9"/>
        <v>0</v>
      </c>
      <c r="X15" s="46">
        <f t="shared" si="10"/>
        <v>-40</v>
      </c>
      <c r="Y15" s="43">
        <f t="shared" si="11"/>
        <v>0</v>
      </c>
      <c r="Z15" s="46">
        <f t="shared" si="12"/>
        <v>0</v>
      </c>
      <c r="AA15" s="46">
        <f t="shared" si="13"/>
        <v>0</v>
      </c>
      <c r="AB15" s="46">
        <f t="shared" si="22"/>
        <v>-105</v>
      </c>
      <c r="AC15" s="43">
        <f t="shared" si="14"/>
        <v>0</v>
      </c>
      <c r="AD15" s="46">
        <f t="shared" si="15"/>
        <v>0</v>
      </c>
      <c r="AE15" s="46">
        <f t="shared" si="16"/>
        <v>0</v>
      </c>
      <c r="AF15" s="46">
        <f t="shared" si="17"/>
        <v>81</v>
      </c>
      <c r="AG15" s="46">
        <f t="shared" si="18"/>
        <v>0</v>
      </c>
      <c r="AH15" s="46">
        <f t="shared" si="19"/>
        <v>0</v>
      </c>
      <c r="AI15" s="46">
        <f t="shared" si="20"/>
        <v>0</v>
      </c>
      <c r="AJ15" s="46">
        <f t="shared" si="21"/>
        <v>-35</v>
      </c>
    </row>
    <row r="16" spans="2:46" ht="12" customHeight="1" x14ac:dyDescent="0.2">
      <c r="B16" s="45"/>
      <c r="C16" s="62" t="s">
        <v>132</v>
      </c>
      <c r="D16" s="46">
        <v>3</v>
      </c>
      <c r="E16" s="46">
        <v>-66</v>
      </c>
      <c r="F16" s="46">
        <v>-96</v>
      </c>
      <c r="G16" s="46">
        <v>-67</v>
      </c>
      <c r="H16" s="46">
        <v>-175</v>
      </c>
      <c r="I16" s="46">
        <v>-72</v>
      </c>
      <c r="J16" s="46">
        <v>-51</v>
      </c>
      <c r="K16" s="46">
        <v>-159</v>
      </c>
      <c r="L16" s="46">
        <v>-93</v>
      </c>
      <c r="M16" s="46">
        <v>322</v>
      </c>
      <c r="N16" s="46">
        <v>278</v>
      </c>
      <c r="O16" s="46">
        <v>602</v>
      </c>
      <c r="P16" s="46">
        <v>-241</v>
      </c>
      <c r="Q16" s="46">
        <v>-109</v>
      </c>
      <c r="R16" s="46">
        <v>-104</v>
      </c>
      <c r="S16" s="46">
        <v>332</v>
      </c>
      <c r="U16" s="43">
        <f t="shared" si="7"/>
        <v>3</v>
      </c>
      <c r="V16" s="46">
        <f t="shared" si="8"/>
        <v>-69</v>
      </c>
      <c r="W16" s="46">
        <f t="shared" si="9"/>
        <v>-30</v>
      </c>
      <c r="X16" s="46">
        <f t="shared" si="10"/>
        <v>29</v>
      </c>
      <c r="Y16" s="43">
        <f t="shared" si="11"/>
        <v>-175</v>
      </c>
      <c r="Z16" s="46">
        <f t="shared" si="12"/>
        <v>103</v>
      </c>
      <c r="AA16" s="46">
        <f t="shared" si="13"/>
        <v>21</v>
      </c>
      <c r="AB16" s="46">
        <f t="shared" si="22"/>
        <v>-108</v>
      </c>
      <c r="AC16" s="43">
        <f t="shared" si="14"/>
        <v>-93</v>
      </c>
      <c r="AD16" s="46">
        <f t="shared" si="15"/>
        <v>415</v>
      </c>
      <c r="AE16" s="46">
        <f t="shared" si="16"/>
        <v>-44</v>
      </c>
      <c r="AF16" s="46">
        <f t="shared" si="17"/>
        <v>324</v>
      </c>
      <c r="AG16" s="46">
        <f t="shared" si="18"/>
        <v>-241</v>
      </c>
      <c r="AH16" s="46">
        <f t="shared" si="19"/>
        <v>132</v>
      </c>
      <c r="AI16" s="46">
        <f t="shared" si="20"/>
        <v>5</v>
      </c>
      <c r="AJ16" s="46">
        <f t="shared" si="21"/>
        <v>436</v>
      </c>
    </row>
    <row r="17" spans="2:36" ht="12" customHeight="1" x14ac:dyDescent="0.2">
      <c r="B17" s="45"/>
      <c r="C17" s="62" t="s">
        <v>133</v>
      </c>
      <c r="D17" s="46">
        <v>449</v>
      </c>
      <c r="E17" s="46">
        <v>876</v>
      </c>
      <c r="F17" s="46">
        <v>1259</v>
      </c>
      <c r="G17" s="46">
        <v>1659</v>
      </c>
      <c r="H17" s="46">
        <v>426</v>
      </c>
      <c r="I17" s="46">
        <v>834</v>
      </c>
      <c r="J17" s="46">
        <v>1249</v>
      </c>
      <c r="K17" s="46">
        <v>1600</v>
      </c>
      <c r="L17" s="46">
        <v>390</v>
      </c>
      <c r="M17" s="46">
        <v>596</v>
      </c>
      <c r="N17" s="46">
        <v>773</v>
      </c>
      <c r="O17" s="46">
        <v>926</v>
      </c>
      <c r="P17" s="46">
        <v>167</v>
      </c>
      <c r="Q17" s="46">
        <v>364</v>
      </c>
      <c r="R17" s="46">
        <v>616</v>
      </c>
      <c r="S17" s="46">
        <v>1209</v>
      </c>
      <c r="U17" s="43">
        <f t="shared" si="7"/>
        <v>449</v>
      </c>
      <c r="V17" s="46">
        <f t="shared" si="8"/>
        <v>427</v>
      </c>
      <c r="W17" s="46">
        <f t="shared" si="9"/>
        <v>383</v>
      </c>
      <c r="X17" s="46">
        <f t="shared" si="10"/>
        <v>400</v>
      </c>
      <c r="Y17" s="43">
        <f t="shared" si="11"/>
        <v>426</v>
      </c>
      <c r="Z17" s="46">
        <f t="shared" si="12"/>
        <v>408</v>
      </c>
      <c r="AA17" s="46">
        <f t="shared" si="13"/>
        <v>415</v>
      </c>
      <c r="AB17" s="46">
        <f t="shared" si="22"/>
        <v>351</v>
      </c>
      <c r="AC17" s="43">
        <f t="shared" si="14"/>
        <v>390</v>
      </c>
      <c r="AD17" s="46">
        <f t="shared" si="15"/>
        <v>206</v>
      </c>
      <c r="AE17" s="46">
        <f t="shared" si="16"/>
        <v>177</v>
      </c>
      <c r="AF17" s="46">
        <f t="shared" si="17"/>
        <v>153</v>
      </c>
      <c r="AG17" s="46">
        <f t="shared" si="18"/>
        <v>167</v>
      </c>
      <c r="AH17" s="46">
        <f t="shared" si="19"/>
        <v>197</v>
      </c>
      <c r="AI17" s="46">
        <f t="shared" si="20"/>
        <v>252</v>
      </c>
      <c r="AJ17" s="46">
        <f t="shared" si="21"/>
        <v>593</v>
      </c>
    </row>
    <row r="18" spans="2:36" ht="12" customHeight="1" x14ac:dyDescent="0.2">
      <c r="B18" s="45"/>
      <c r="C18" s="62" t="s">
        <v>134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/>
      <c r="L18" s="46">
        <v>0</v>
      </c>
      <c r="M18" s="46"/>
      <c r="N18" s="46">
        <v>0</v>
      </c>
      <c r="O18" s="46"/>
      <c r="P18" s="46">
        <v>0</v>
      </c>
      <c r="Q18" s="46"/>
      <c r="R18" s="46">
        <v>0</v>
      </c>
      <c r="S18" s="46">
        <v>0</v>
      </c>
      <c r="U18" s="43">
        <f t="shared" si="7"/>
        <v>0</v>
      </c>
      <c r="V18" s="46">
        <f t="shared" si="8"/>
        <v>0</v>
      </c>
      <c r="W18" s="46">
        <f t="shared" si="9"/>
        <v>0</v>
      </c>
      <c r="X18" s="46">
        <f t="shared" si="10"/>
        <v>0</v>
      </c>
      <c r="Y18" s="43">
        <f t="shared" si="11"/>
        <v>0</v>
      </c>
      <c r="Z18" s="46">
        <f t="shared" si="12"/>
        <v>0</v>
      </c>
      <c r="AA18" s="46">
        <f t="shared" si="13"/>
        <v>0</v>
      </c>
      <c r="AB18" s="46">
        <f t="shared" si="22"/>
        <v>0</v>
      </c>
      <c r="AC18" s="43">
        <f t="shared" si="14"/>
        <v>0</v>
      </c>
      <c r="AD18" s="46">
        <f t="shared" si="15"/>
        <v>0</v>
      </c>
      <c r="AE18" s="46">
        <f t="shared" si="16"/>
        <v>0</v>
      </c>
      <c r="AF18" s="46">
        <f t="shared" si="17"/>
        <v>0</v>
      </c>
      <c r="AG18" s="46">
        <f t="shared" si="18"/>
        <v>0</v>
      </c>
      <c r="AH18" s="46">
        <f t="shared" si="19"/>
        <v>0</v>
      </c>
      <c r="AI18" s="46">
        <f t="shared" si="20"/>
        <v>0</v>
      </c>
      <c r="AJ18" s="46">
        <f t="shared" si="21"/>
        <v>0</v>
      </c>
    </row>
    <row r="19" spans="2:36" ht="12" customHeight="1" x14ac:dyDescent="0.2">
      <c r="B19" s="45"/>
      <c r="C19" s="62" t="s">
        <v>28</v>
      </c>
      <c r="D19" s="46"/>
      <c r="E19" s="46">
        <v>0</v>
      </c>
      <c r="F19" s="46"/>
      <c r="G19" s="46">
        <v>0</v>
      </c>
      <c r="H19" s="46"/>
      <c r="I19" s="46">
        <v>0</v>
      </c>
      <c r="J19" s="46"/>
      <c r="K19" s="46"/>
      <c r="L19" s="46"/>
      <c r="M19" s="46"/>
      <c r="N19" s="46"/>
      <c r="O19" s="46"/>
      <c r="P19" s="46"/>
      <c r="Q19" s="46"/>
      <c r="R19" s="46"/>
      <c r="S19" s="46"/>
      <c r="U19" s="43">
        <f t="shared" si="7"/>
        <v>0</v>
      </c>
      <c r="V19" s="46">
        <f t="shared" si="8"/>
        <v>0</v>
      </c>
      <c r="W19" s="46">
        <f t="shared" si="9"/>
        <v>0</v>
      </c>
      <c r="X19" s="46">
        <f t="shared" si="10"/>
        <v>0</v>
      </c>
      <c r="Y19" s="43">
        <f t="shared" si="11"/>
        <v>0</v>
      </c>
      <c r="Z19" s="46">
        <f t="shared" si="12"/>
        <v>0</v>
      </c>
      <c r="AA19" s="46">
        <f t="shared" si="13"/>
        <v>0</v>
      </c>
      <c r="AB19" s="46">
        <f t="shared" si="22"/>
        <v>0</v>
      </c>
      <c r="AC19" s="43">
        <f t="shared" si="14"/>
        <v>0</v>
      </c>
      <c r="AD19" s="46">
        <f t="shared" si="15"/>
        <v>0</v>
      </c>
      <c r="AE19" s="46">
        <f t="shared" si="16"/>
        <v>0</v>
      </c>
      <c r="AF19" s="46">
        <f t="shared" si="17"/>
        <v>0</v>
      </c>
      <c r="AG19" s="46">
        <f t="shared" si="18"/>
        <v>0</v>
      </c>
      <c r="AH19" s="46">
        <f t="shared" si="19"/>
        <v>0</v>
      </c>
      <c r="AI19" s="46">
        <f t="shared" si="20"/>
        <v>0</v>
      </c>
      <c r="AJ19" s="46">
        <f t="shared" si="21"/>
        <v>0</v>
      </c>
    </row>
    <row r="20" spans="2:36" ht="12" customHeight="1" x14ac:dyDescent="0.2">
      <c r="B20" s="45"/>
      <c r="C20" s="62" t="s">
        <v>135</v>
      </c>
      <c r="D20" s="46">
        <v>-500</v>
      </c>
      <c r="E20" s="46">
        <v>-960</v>
      </c>
      <c r="F20" s="46">
        <v>-1397</v>
      </c>
      <c r="G20" s="46">
        <v>-1482</v>
      </c>
      <c r="H20" s="46">
        <v>-27</v>
      </c>
      <c r="I20" s="46">
        <v>-60</v>
      </c>
      <c r="J20" s="46">
        <v>-89</v>
      </c>
      <c r="K20" s="46">
        <v>-118</v>
      </c>
      <c r="L20" s="46">
        <v>-8</v>
      </c>
      <c r="M20" s="46">
        <v>-8</v>
      </c>
      <c r="N20" s="46">
        <v>-8</v>
      </c>
      <c r="O20" s="46">
        <v>-8</v>
      </c>
      <c r="P20" s="46">
        <v>0</v>
      </c>
      <c r="Q20" s="46">
        <v>0</v>
      </c>
      <c r="R20" s="46">
        <v>0</v>
      </c>
      <c r="S20" s="46">
        <v>0</v>
      </c>
      <c r="U20" s="43">
        <f t="shared" si="7"/>
        <v>-500</v>
      </c>
      <c r="V20" s="46">
        <f t="shared" si="8"/>
        <v>-460</v>
      </c>
      <c r="W20" s="46">
        <f t="shared" si="9"/>
        <v>-437</v>
      </c>
      <c r="X20" s="46">
        <f t="shared" si="10"/>
        <v>-85</v>
      </c>
      <c r="Y20" s="43">
        <f t="shared" si="11"/>
        <v>-27</v>
      </c>
      <c r="Z20" s="46">
        <f t="shared" si="12"/>
        <v>-33</v>
      </c>
      <c r="AA20" s="46">
        <f t="shared" si="13"/>
        <v>-29</v>
      </c>
      <c r="AB20" s="46">
        <f t="shared" si="22"/>
        <v>-29</v>
      </c>
      <c r="AC20" s="43">
        <f t="shared" si="14"/>
        <v>-8</v>
      </c>
      <c r="AD20" s="46">
        <f t="shared" si="15"/>
        <v>0</v>
      </c>
      <c r="AE20" s="46">
        <f t="shared" si="16"/>
        <v>0</v>
      </c>
      <c r="AF20" s="46">
        <f t="shared" si="17"/>
        <v>0</v>
      </c>
      <c r="AG20" s="46">
        <f t="shared" si="18"/>
        <v>0</v>
      </c>
      <c r="AH20" s="46">
        <f t="shared" si="19"/>
        <v>0</v>
      </c>
      <c r="AI20" s="46">
        <f t="shared" si="20"/>
        <v>0</v>
      </c>
      <c r="AJ20" s="46">
        <f t="shared" si="21"/>
        <v>0</v>
      </c>
    </row>
    <row r="21" spans="2:36" ht="12" customHeight="1" x14ac:dyDescent="0.2">
      <c r="B21" s="45"/>
      <c r="C21" s="62" t="s">
        <v>136</v>
      </c>
      <c r="D21" s="46">
        <v>-5734</v>
      </c>
      <c r="E21" s="46">
        <v>-40707</v>
      </c>
      <c r="F21" s="46">
        <v>-46887</v>
      </c>
      <c r="G21" s="46">
        <v>-48044</v>
      </c>
      <c r="H21" s="46">
        <v>-500</v>
      </c>
      <c r="I21" s="46">
        <v>-39236</v>
      </c>
      <c r="J21" s="46">
        <v>-39236</v>
      </c>
      <c r="K21" s="46">
        <v>-42104</v>
      </c>
      <c r="L21" s="46">
        <v>0</v>
      </c>
      <c r="M21" s="46">
        <v>-29369</v>
      </c>
      <c r="N21" s="46">
        <v>-30920</v>
      </c>
      <c r="O21" s="46">
        <v>-31446</v>
      </c>
      <c r="P21" s="46">
        <v>0</v>
      </c>
      <c r="Q21" s="46">
        <v>-31631</v>
      </c>
      <c r="R21" s="46">
        <v>-32946</v>
      </c>
      <c r="S21" s="46">
        <v>-34473</v>
      </c>
      <c r="U21" s="43">
        <f t="shared" si="7"/>
        <v>-5734</v>
      </c>
      <c r="V21" s="46">
        <f t="shared" si="8"/>
        <v>-34973</v>
      </c>
      <c r="W21" s="46">
        <f t="shared" si="9"/>
        <v>-6180</v>
      </c>
      <c r="X21" s="46">
        <f t="shared" si="10"/>
        <v>-1157</v>
      </c>
      <c r="Y21" s="43">
        <f t="shared" si="11"/>
        <v>-500</v>
      </c>
      <c r="Z21" s="46">
        <f t="shared" si="12"/>
        <v>-38736</v>
      </c>
      <c r="AA21" s="46">
        <f t="shared" si="13"/>
        <v>0</v>
      </c>
      <c r="AB21" s="46">
        <f t="shared" si="22"/>
        <v>-2868</v>
      </c>
      <c r="AC21" s="43">
        <f t="shared" si="14"/>
        <v>0</v>
      </c>
      <c r="AD21" s="46">
        <f t="shared" si="15"/>
        <v>-29369</v>
      </c>
      <c r="AE21" s="46">
        <f t="shared" si="16"/>
        <v>-1551</v>
      </c>
      <c r="AF21" s="46">
        <f t="shared" si="17"/>
        <v>-526</v>
      </c>
      <c r="AG21" s="46">
        <f t="shared" si="18"/>
        <v>0</v>
      </c>
      <c r="AH21" s="46">
        <f t="shared" si="19"/>
        <v>-31631</v>
      </c>
      <c r="AI21" s="46">
        <f t="shared" si="20"/>
        <v>-1315</v>
      </c>
      <c r="AJ21" s="46">
        <f t="shared" si="21"/>
        <v>-1527</v>
      </c>
    </row>
    <row r="22" spans="2:36" ht="12" customHeight="1" x14ac:dyDescent="0.2">
      <c r="B22" s="45"/>
      <c r="C22" s="62" t="s">
        <v>137</v>
      </c>
      <c r="D22" s="46">
        <v>0</v>
      </c>
      <c r="E22" s="46"/>
      <c r="F22" s="46">
        <v>0</v>
      </c>
      <c r="G22" s="46"/>
      <c r="H22" s="46">
        <v>0</v>
      </c>
      <c r="I22" s="46"/>
      <c r="J22" s="46">
        <v>0</v>
      </c>
      <c r="K22" s="46"/>
      <c r="L22" s="46">
        <v>0</v>
      </c>
      <c r="M22" s="46"/>
      <c r="N22" s="46">
        <v>0</v>
      </c>
      <c r="O22" s="46"/>
      <c r="P22" s="46">
        <v>0</v>
      </c>
      <c r="Q22" s="46"/>
      <c r="R22" s="46"/>
      <c r="S22" s="46"/>
      <c r="U22" s="43">
        <f t="shared" si="7"/>
        <v>0</v>
      </c>
      <c r="V22" s="46">
        <f t="shared" si="8"/>
        <v>0</v>
      </c>
      <c r="W22" s="46">
        <f t="shared" si="9"/>
        <v>0</v>
      </c>
      <c r="X22" s="46">
        <f t="shared" si="10"/>
        <v>0</v>
      </c>
      <c r="Y22" s="43">
        <f t="shared" si="11"/>
        <v>0</v>
      </c>
      <c r="Z22" s="46">
        <f t="shared" si="12"/>
        <v>0</v>
      </c>
      <c r="AA22" s="46">
        <f t="shared" si="13"/>
        <v>0</v>
      </c>
      <c r="AB22" s="46">
        <f t="shared" si="22"/>
        <v>0</v>
      </c>
      <c r="AC22" s="43">
        <f t="shared" si="14"/>
        <v>0</v>
      </c>
      <c r="AD22" s="46">
        <f t="shared" si="15"/>
        <v>0</v>
      </c>
      <c r="AE22" s="46">
        <f t="shared" si="16"/>
        <v>0</v>
      </c>
      <c r="AF22" s="46">
        <f t="shared" si="17"/>
        <v>0</v>
      </c>
      <c r="AG22" s="46">
        <f t="shared" si="18"/>
        <v>0</v>
      </c>
      <c r="AH22" s="46">
        <f t="shared" si="19"/>
        <v>0</v>
      </c>
      <c r="AI22" s="46">
        <f t="shared" si="20"/>
        <v>0</v>
      </c>
      <c r="AJ22" s="46">
        <f t="shared" si="21"/>
        <v>0</v>
      </c>
    </row>
    <row r="23" spans="2:36" ht="12" customHeight="1" x14ac:dyDescent="0.2">
      <c r="B23" s="45"/>
      <c r="C23" s="62" t="s">
        <v>138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U23" s="43">
        <f t="shared" si="7"/>
        <v>0</v>
      </c>
      <c r="V23" s="46">
        <f t="shared" si="8"/>
        <v>0</v>
      </c>
      <c r="W23" s="46">
        <f t="shared" si="9"/>
        <v>0</v>
      </c>
      <c r="X23" s="46">
        <f t="shared" si="10"/>
        <v>0</v>
      </c>
      <c r="Y23" s="43">
        <f t="shared" si="11"/>
        <v>0</v>
      </c>
      <c r="Z23" s="46">
        <f t="shared" si="12"/>
        <v>0</v>
      </c>
      <c r="AA23" s="46">
        <f t="shared" si="13"/>
        <v>0</v>
      </c>
      <c r="AB23" s="46">
        <f t="shared" si="22"/>
        <v>0</v>
      </c>
      <c r="AC23" s="43">
        <f t="shared" si="14"/>
        <v>0</v>
      </c>
      <c r="AD23" s="46">
        <f t="shared" si="15"/>
        <v>0</v>
      </c>
      <c r="AE23" s="46">
        <f t="shared" si="16"/>
        <v>0</v>
      </c>
      <c r="AF23" s="46">
        <f t="shared" si="17"/>
        <v>0</v>
      </c>
      <c r="AG23" s="46">
        <f t="shared" si="18"/>
        <v>0</v>
      </c>
      <c r="AH23" s="46">
        <f t="shared" si="19"/>
        <v>0</v>
      </c>
      <c r="AI23" s="46">
        <f t="shared" si="20"/>
        <v>0</v>
      </c>
      <c r="AJ23" s="46">
        <f t="shared" si="21"/>
        <v>0</v>
      </c>
    </row>
    <row r="24" spans="2:36" ht="12" customHeight="1" x14ac:dyDescent="0.2">
      <c r="B24" s="45"/>
      <c r="C24" s="62" t="s">
        <v>139</v>
      </c>
      <c r="D24" s="46">
        <v>986</v>
      </c>
      <c r="E24" s="46">
        <v>1376</v>
      </c>
      <c r="F24" s="46">
        <v>1210</v>
      </c>
      <c r="G24" s="46">
        <v>1688</v>
      </c>
      <c r="H24" s="46">
        <v>-429</v>
      </c>
      <c r="I24" s="46">
        <v>-1031</v>
      </c>
      <c r="J24" s="46">
        <v>-1313</v>
      </c>
      <c r="K24" s="46">
        <v>-1741</v>
      </c>
      <c r="L24" s="46">
        <v>-576</v>
      </c>
      <c r="M24" s="46">
        <v>-1407</v>
      </c>
      <c r="N24" s="46">
        <v>-1150</v>
      </c>
      <c r="O24" s="46">
        <v>-1101</v>
      </c>
      <c r="P24" s="46">
        <v>421</v>
      </c>
      <c r="Q24" s="46">
        <v>668</v>
      </c>
      <c r="R24" s="46">
        <v>575</v>
      </c>
      <c r="S24" s="46">
        <v>228</v>
      </c>
      <c r="U24" s="43">
        <f t="shared" si="7"/>
        <v>986</v>
      </c>
      <c r="V24" s="46">
        <f t="shared" si="8"/>
        <v>390</v>
      </c>
      <c r="W24" s="46">
        <f t="shared" si="9"/>
        <v>-166</v>
      </c>
      <c r="X24" s="46">
        <f t="shared" si="10"/>
        <v>478</v>
      </c>
      <c r="Y24" s="43">
        <f t="shared" si="11"/>
        <v>-429</v>
      </c>
      <c r="Z24" s="46">
        <f t="shared" si="12"/>
        <v>-602</v>
      </c>
      <c r="AA24" s="46">
        <f t="shared" si="13"/>
        <v>-282</v>
      </c>
      <c r="AB24" s="46">
        <f t="shared" si="22"/>
        <v>-428</v>
      </c>
      <c r="AC24" s="43">
        <f t="shared" si="14"/>
        <v>-576</v>
      </c>
      <c r="AD24" s="46">
        <f t="shared" si="15"/>
        <v>-831</v>
      </c>
      <c r="AE24" s="46">
        <f t="shared" si="16"/>
        <v>257</v>
      </c>
      <c r="AF24" s="46">
        <f t="shared" si="17"/>
        <v>49</v>
      </c>
      <c r="AG24" s="46">
        <f t="shared" si="18"/>
        <v>421</v>
      </c>
      <c r="AH24" s="46">
        <f t="shared" si="19"/>
        <v>247</v>
      </c>
      <c r="AI24" s="46">
        <f t="shared" si="20"/>
        <v>-93</v>
      </c>
      <c r="AJ24" s="46">
        <f t="shared" si="21"/>
        <v>-347</v>
      </c>
    </row>
    <row r="25" spans="2:36" ht="12" customHeight="1" x14ac:dyDescent="0.2">
      <c r="B25" s="167" t="s">
        <v>140</v>
      </c>
      <c r="C25" s="168"/>
      <c r="D25" s="64">
        <f t="shared" ref="D25:I25" si="23">SUM(D6:D7)</f>
        <v>7124</v>
      </c>
      <c r="E25" s="64">
        <f t="shared" si="23"/>
        <v>21726</v>
      </c>
      <c r="F25" s="64">
        <f t="shared" si="23"/>
        <v>31621</v>
      </c>
      <c r="G25" s="64">
        <f t="shared" si="23"/>
        <v>40200</v>
      </c>
      <c r="H25" s="64">
        <f t="shared" si="23"/>
        <v>15532</v>
      </c>
      <c r="I25" s="64">
        <f t="shared" si="23"/>
        <v>21765</v>
      </c>
      <c r="J25" s="64">
        <f>SUM(J6:J7)</f>
        <v>25908</v>
      </c>
      <c r="K25" s="64">
        <f t="shared" ref="K25:Q25" si="24">SUM(K6:K7)</f>
        <v>27098</v>
      </c>
      <c r="L25" s="64">
        <f t="shared" si="24"/>
        <v>13537</v>
      </c>
      <c r="M25" s="64">
        <f t="shared" si="24"/>
        <v>23757</v>
      </c>
      <c r="N25" s="64">
        <f t="shared" si="24"/>
        <v>36230</v>
      </c>
      <c r="O25" s="64">
        <f t="shared" si="24"/>
        <v>43217</v>
      </c>
      <c r="P25" s="64">
        <f t="shared" si="24"/>
        <v>8467</v>
      </c>
      <c r="Q25" s="64">
        <f t="shared" si="24"/>
        <v>8945</v>
      </c>
      <c r="R25" s="64">
        <f t="shared" ref="R25:S25" si="25">SUM(R6:R7)</f>
        <v>11953</v>
      </c>
      <c r="S25" s="64">
        <f t="shared" si="25"/>
        <v>7993</v>
      </c>
      <c r="U25" s="64">
        <f t="shared" ref="U25:Z25" si="26">SUM(U6:U7)</f>
        <v>7124</v>
      </c>
      <c r="V25" s="64">
        <f t="shared" si="26"/>
        <v>14602</v>
      </c>
      <c r="W25" s="64">
        <f t="shared" si="26"/>
        <v>9895</v>
      </c>
      <c r="X25" s="64">
        <f t="shared" si="26"/>
        <v>8579</v>
      </c>
      <c r="Y25" s="64">
        <f t="shared" si="26"/>
        <v>15532</v>
      </c>
      <c r="Z25" s="64">
        <f t="shared" si="26"/>
        <v>6233</v>
      </c>
      <c r="AA25" s="64">
        <f>SUM(AA6:AA7)</f>
        <v>4143</v>
      </c>
      <c r="AB25" s="64">
        <f t="shared" ref="AB25:AG25" si="27">SUM(AB6:AB7)</f>
        <v>1190</v>
      </c>
      <c r="AC25" s="64">
        <f t="shared" si="27"/>
        <v>13537</v>
      </c>
      <c r="AD25" s="64">
        <f t="shared" si="27"/>
        <v>10220</v>
      </c>
      <c r="AE25" s="64">
        <f t="shared" si="27"/>
        <v>12473</v>
      </c>
      <c r="AF25" s="64">
        <f t="shared" si="27"/>
        <v>6987</v>
      </c>
      <c r="AG25" s="64">
        <f t="shared" si="27"/>
        <v>8467</v>
      </c>
      <c r="AH25" s="64">
        <f t="shared" ref="AH25:AI25" si="28">SUM(AH6:AH7)</f>
        <v>478</v>
      </c>
      <c r="AI25" s="64">
        <f t="shared" si="28"/>
        <v>3008</v>
      </c>
      <c r="AJ25" s="64">
        <f t="shared" ref="AJ25" si="29">SUM(AJ6:AJ7)</f>
        <v>-3960</v>
      </c>
    </row>
    <row r="26" spans="2:36" ht="12" customHeight="1" x14ac:dyDescent="0.2">
      <c r="B26" s="45"/>
      <c r="C26" s="62" t="s">
        <v>141</v>
      </c>
      <c r="D26" s="46">
        <v>-5210</v>
      </c>
      <c r="E26" s="46">
        <v>-8388</v>
      </c>
      <c r="F26" s="46">
        <v>-12566</v>
      </c>
      <c r="G26" s="46">
        <v>-15008</v>
      </c>
      <c r="H26" s="46">
        <v>-5750</v>
      </c>
      <c r="I26" s="46">
        <v>-1147</v>
      </c>
      <c r="J26" s="46">
        <v>1088</v>
      </c>
      <c r="K26" s="46">
        <v>9647</v>
      </c>
      <c r="L26" s="46">
        <v>-7887</v>
      </c>
      <c r="M26" s="46">
        <v>-18752</v>
      </c>
      <c r="N26" s="46">
        <v>-24612</v>
      </c>
      <c r="O26" s="46">
        <v>-14580</v>
      </c>
      <c r="P26" s="46">
        <v>-20169</v>
      </c>
      <c r="Q26" s="46">
        <v>-39470</v>
      </c>
      <c r="R26" s="46">
        <v>-49092</v>
      </c>
      <c r="S26" s="46">
        <v>-42497</v>
      </c>
      <c r="U26" s="43">
        <f t="shared" ref="U26:U33" si="30">D26</f>
        <v>-5210</v>
      </c>
      <c r="V26" s="46">
        <f t="shared" ref="V26:V33" si="31">E26-D26</f>
        <v>-3178</v>
      </c>
      <c r="W26" s="46">
        <f t="shared" ref="W26:W33" si="32">F26-E26</f>
        <v>-4178</v>
      </c>
      <c r="X26" s="46">
        <f t="shared" ref="X26:X33" si="33">G26-F26</f>
        <v>-2442</v>
      </c>
      <c r="Y26" s="43">
        <f t="shared" ref="Y26:Y33" si="34">H26</f>
        <v>-5750</v>
      </c>
      <c r="Z26" s="46">
        <f t="shared" ref="Z26:Z33" si="35">I26-H26</f>
        <v>4603</v>
      </c>
      <c r="AA26" s="46">
        <f t="shared" ref="AA26:AA33" si="36">J26-I26</f>
        <v>2235</v>
      </c>
      <c r="AB26" s="46">
        <f t="shared" ref="AB26:AB33" si="37">K26-J26</f>
        <v>8559</v>
      </c>
      <c r="AC26" s="43">
        <f t="shared" ref="AC26:AC33" si="38">L26</f>
        <v>-7887</v>
      </c>
      <c r="AD26" s="46">
        <f t="shared" ref="AD26:AF33" si="39">M26-L26</f>
        <v>-10865</v>
      </c>
      <c r="AE26" s="46">
        <f t="shared" si="39"/>
        <v>-5860</v>
      </c>
      <c r="AF26" s="46">
        <f t="shared" si="39"/>
        <v>10032</v>
      </c>
      <c r="AG26" s="46">
        <f t="shared" ref="AG26:AG33" si="40">P26</f>
        <v>-20169</v>
      </c>
      <c r="AH26" s="46">
        <f t="shared" ref="AH26:AJ33" si="41">Q26-P26</f>
        <v>-19301</v>
      </c>
      <c r="AI26" s="46">
        <f t="shared" si="41"/>
        <v>-9622</v>
      </c>
      <c r="AJ26" s="46">
        <f t="shared" si="41"/>
        <v>6595</v>
      </c>
    </row>
    <row r="27" spans="2:36" ht="12" customHeight="1" x14ac:dyDescent="0.2">
      <c r="B27" s="45"/>
      <c r="C27" s="62" t="s">
        <v>142</v>
      </c>
      <c r="D27" s="46"/>
      <c r="E27" s="46"/>
      <c r="F27" s="46"/>
      <c r="G27" s="46"/>
      <c r="H27" s="46">
        <v>0</v>
      </c>
      <c r="I27" s="46">
        <v>0</v>
      </c>
      <c r="J27" s="46">
        <v>0</v>
      </c>
      <c r="K27" s="46">
        <v>-10320</v>
      </c>
      <c r="L27" s="46">
        <v>0</v>
      </c>
      <c r="M27" s="46">
        <v>0</v>
      </c>
      <c r="N27" s="46">
        <v>7260</v>
      </c>
      <c r="O27" s="46">
        <v>10320</v>
      </c>
      <c r="P27" s="46">
        <v>0</v>
      </c>
      <c r="Q27" s="46">
        <v>0</v>
      </c>
      <c r="R27" s="46"/>
      <c r="S27" s="46"/>
      <c r="U27" s="43">
        <f t="shared" si="30"/>
        <v>0</v>
      </c>
      <c r="V27" s="46">
        <f t="shared" si="31"/>
        <v>0</v>
      </c>
      <c r="W27" s="46">
        <f t="shared" si="32"/>
        <v>0</v>
      </c>
      <c r="X27" s="46">
        <f t="shared" si="33"/>
        <v>0</v>
      </c>
      <c r="Y27" s="43">
        <f t="shared" si="34"/>
        <v>0</v>
      </c>
      <c r="Z27" s="46">
        <f t="shared" si="35"/>
        <v>0</v>
      </c>
      <c r="AA27" s="46">
        <f t="shared" si="36"/>
        <v>0</v>
      </c>
      <c r="AB27" s="46">
        <f t="shared" si="37"/>
        <v>-10320</v>
      </c>
      <c r="AC27" s="43">
        <f t="shared" si="38"/>
        <v>0</v>
      </c>
      <c r="AD27" s="46">
        <f t="shared" si="39"/>
        <v>0</v>
      </c>
      <c r="AE27" s="46">
        <f t="shared" si="39"/>
        <v>7260</v>
      </c>
      <c r="AF27" s="46">
        <f t="shared" si="39"/>
        <v>3060</v>
      </c>
      <c r="AG27" s="46">
        <f t="shared" si="40"/>
        <v>0</v>
      </c>
      <c r="AH27" s="46">
        <f t="shared" si="41"/>
        <v>0</v>
      </c>
      <c r="AI27" s="46">
        <f t="shared" si="41"/>
        <v>0</v>
      </c>
      <c r="AJ27" s="46">
        <f t="shared" si="41"/>
        <v>0</v>
      </c>
    </row>
    <row r="28" spans="2:36" ht="12" customHeight="1" x14ac:dyDescent="0.2">
      <c r="B28" s="45"/>
      <c r="C28" s="62" t="s">
        <v>143</v>
      </c>
      <c r="D28" s="46">
        <v>11250</v>
      </c>
      <c r="E28" s="46">
        <v>-2666</v>
      </c>
      <c r="F28" s="46">
        <v>1798</v>
      </c>
      <c r="G28" s="46">
        <v>2510</v>
      </c>
      <c r="H28" s="46">
        <v>-8002</v>
      </c>
      <c r="I28" s="46">
        <v>-3655</v>
      </c>
      <c r="J28" s="46">
        <v>-3806</v>
      </c>
      <c r="K28" s="46">
        <v>1839</v>
      </c>
      <c r="L28" s="46">
        <v>-904</v>
      </c>
      <c r="M28" s="46">
        <v>-31772</v>
      </c>
      <c r="N28" s="46">
        <v>-29660</v>
      </c>
      <c r="O28" s="46">
        <v>-639</v>
      </c>
      <c r="P28" s="46">
        <v>1500</v>
      </c>
      <c r="Q28" s="46">
        <v>-7063</v>
      </c>
      <c r="R28" s="46">
        <v>-25</v>
      </c>
      <c r="S28" s="46">
        <v>8609</v>
      </c>
      <c r="U28" s="43">
        <f t="shared" si="30"/>
        <v>11250</v>
      </c>
      <c r="V28" s="46">
        <f t="shared" si="31"/>
        <v>-13916</v>
      </c>
      <c r="W28" s="46">
        <f t="shared" si="32"/>
        <v>4464</v>
      </c>
      <c r="X28" s="46">
        <f t="shared" si="33"/>
        <v>712</v>
      </c>
      <c r="Y28" s="43">
        <f t="shared" si="34"/>
        <v>-8002</v>
      </c>
      <c r="Z28" s="46">
        <f t="shared" si="35"/>
        <v>4347</v>
      </c>
      <c r="AA28" s="46">
        <f t="shared" si="36"/>
        <v>-151</v>
      </c>
      <c r="AB28" s="46">
        <f t="shared" si="37"/>
        <v>5645</v>
      </c>
      <c r="AC28" s="43">
        <f t="shared" si="38"/>
        <v>-904</v>
      </c>
      <c r="AD28" s="46">
        <f t="shared" si="39"/>
        <v>-30868</v>
      </c>
      <c r="AE28" s="46">
        <f t="shared" si="39"/>
        <v>2112</v>
      </c>
      <c r="AF28" s="46">
        <f t="shared" si="39"/>
        <v>29021</v>
      </c>
      <c r="AG28" s="46">
        <f t="shared" si="40"/>
        <v>1500</v>
      </c>
      <c r="AH28" s="46">
        <f t="shared" si="41"/>
        <v>-8563</v>
      </c>
      <c r="AI28" s="46">
        <f t="shared" si="41"/>
        <v>7038</v>
      </c>
      <c r="AJ28" s="46">
        <f t="shared" si="41"/>
        <v>8634</v>
      </c>
    </row>
    <row r="29" spans="2:36" ht="12" customHeight="1" x14ac:dyDescent="0.2">
      <c r="B29" s="45"/>
      <c r="C29" s="62" t="s">
        <v>144</v>
      </c>
      <c r="D29" s="46">
        <v>-4004</v>
      </c>
      <c r="E29" s="46">
        <v>783</v>
      </c>
      <c r="F29" s="46">
        <v>62</v>
      </c>
      <c r="G29" s="46">
        <v>465</v>
      </c>
      <c r="H29" s="46">
        <v>2897</v>
      </c>
      <c r="I29" s="46">
        <v>-4638</v>
      </c>
      <c r="J29" s="46">
        <v>-2754</v>
      </c>
      <c r="K29" s="46">
        <v>4783</v>
      </c>
      <c r="L29" s="46">
        <v>11060</v>
      </c>
      <c r="M29" s="46">
        <v>26680</v>
      </c>
      <c r="N29" s="46">
        <v>23245</v>
      </c>
      <c r="O29" s="46">
        <v>-603</v>
      </c>
      <c r="P29" s="46">
        <v>7158</v>
      </c>
      <c r="Q29" s="46">
        <v>12904</v>
      </c>
      <c r="R29" s="46">
        <v>3285</v>
      </c>
      <c r="S29" s="46">
        <v>1163</v>
      </c>
      <c r="U29" s="43">
        <f t="shared" si="30"/>
        <v>-4004</v>
      </c>
      <c r="V29" s="46">
        <f t="shared" si="31"/>
        <v>4787</v>
      </c>
      <c r="W29" s="46">
        <f t="shared" si="32"/>
        <v>-721</v>
      </c>
      <c r="X29" s="46">
        <f t="shared" si="33"/>
        <v>403</v>
      </c>
      <c r="Y29" s="43">
        <f t="shared" si="34"/>
        <v>2897</v>
      </c>
      <c r="Z29" s="46">
        <f t="shared" si="35"/>
        <v>-7535</v>
      </c>
      <c r="AA29" s="46">
        <f t="shared" si="36"/>
        <v>1884</v>
      </c>
      <c r="AB29" s="46">
        <f t="shared" si="37"/>
        <v>7537</v>
      </c>
      <c r="AC29" s="43">
        <f t="shared" si="38"/>
        <v>11060</v>
      </c>
      <c r="AD29" s="46">
        <f t="shared" si="39"/>
        <v>15620</v>
      </c>
      <c r="AE29" s="46">
        <f t="shared" si="39"/>
        <v>-3435</v>
      </c>
      <c r="AF29" s="46">
        <f t="shared" si="39"/>
        <v>-23848</v>
      </c>
      <c r="AG29" s="46">
        <f t="shared" si="40"/>
        <v>7158</v>
      </c>
      <c r="AH29" s="46">
        <f t="shared" si="41"/>
        <v>5746</v>
      </c>
      <c r="AI29" s="46">
        <f t="shared" si="41"/>
        <v>-9619</v>
      </c>
      <c r="AJ29" s="46">
        <f t="shared" si="41"/>
        <v>-2122</v>
      </c>
    </row>
    <row r="30" spans="2:36" ht="12" customHeight="1" x14ac:dyDescent="0.2">
      <c r="B30" s="45"/>
      <c r="C30" s="62" t="s">
        <v>145</v>
      </c>
      <c r="D30" s="46">
        <v>-2375</v>
      </c>
      <c r="E30" s="46">
        <v>-1604</v>
      </c>
      <c r="F30" s="46">
        <v>-542</v>
      </c>
      <c r="G30" s="46">
        <v>2294</v>
      </c>
      <c r="H30" s="46">
        <v>-2148</v>
      </c>
      <c r="I30" s="46">
        <v>-955</v>
      </c>
      <c r="J30" s="46">
        <v>2625</v>
      </c>
      <c r="K30" s="46">
        <v>7838</v>
      </c>
      <c r="L30" s="46">
        <v>21</v>
      </c>
      <c r="M30" s="46">
        <v>2699</v>
      </c>
      <c r="N30" s="46">
        <v>2203</v>
      </c>
      <c r="O30" s="46">
        <v>894</v>
      </c>
      <c r="P30" s="46">
        <v>-4350</v>
      </c>
      <c r="Q30" s="46">
        <v>-5350</v>
      </c>
      <c r="R30" s="46">
        <v>-8838</v>
      </c>
      <c r="S30" s="46">
        <v>-10739</v>
      </c>
      <c r="U30" s="43">
        <f t="shared" si="30"/>
        <v>-2375</v>
      </c>
      <c r="V30" s="46">
        <f t="shared" si="31"/>
        <v>771</v>
      </c>
      <c r="W30" s="46">
        <f t="shared" si="32"/>
        <v>1062</v>
      </c>
      <c r="X30" s="46">
        <f t="shared" si="33"/>
        <v>2836</v>
      </c>
      <c r="Y30" s="43">
        <f t="shared" si="34"/>
        <v>-2148</v>
      </c>
      <c r="Z30" s="46">
        <f t="shared" si="35"/>
        <v>1193</v>
      </c>
      <c r="AA30" s="46">
        <f t="shared" si="36"/>
        <v>3580</v>
      </c>
      <c r="AB30" s="46">
        <f t="shared" si="37"/>
        <v>5213</v>
      </c>
      <c r="AC30" s="43">
        <f t="shared" si="38"/>
        <v>21</v>
      </c>
      <c r="AD30" s="46">
        <f t="shared" si="39"/>
        <v>2678</v>
      </c>
      <c r="AE30" s="46">
        <f t="shared" si="39"/>
        <v>-496</v>
      </c>
      <c r="AF30" s="46">
        <f t="shared" si="39"/>
        <v>-1309</v>
      </c>
      <c r="AG30" s="46">
        <f t="shared" si="40"/>
        <v>-4350</v>
      </c>
      <c r="AH30" s="46">
        <f t="shared" si="41"/>
        <v>-1000</v>
      </c>
      <c r="AI30" s="46">
        <f t="shared" si="41"/>
        <v>-3488</v>
      </c>
      <c r="AJ30" s="46">
        <f t="shared" si="41"/>
        <v>-1901</v>
      </c>
    </row>
    <row r="31" spans="2:36" ht="12" customHeight="1" x14ac:dyDescent="0.2">
      <c r="B31" s="45"/>
      <c r="C31" s="62" t="s">
        <v>146</v>
      </c>
      <c r="D31" s="46">
        <v>0</v>
      </c>
      <c r="E31" s="46"/>
      <c r="F31" s="46">
        <v>0</v>
      </c>
      <c r="G31" s="46"/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/>
      <c r="P31" s="46">
        <v>0</v>
      </c>
      <c r="Q31" s="46">
        <v>0</v>
      </c>
      <c r="R31" s="46">
        <v>0</v>
      </c>
      <c r="S31" s="46"/>
      <c r="U31" s="43">
        <f t="shared" si="30"/>
        <v>0</v>
      </c>
      <c r="V31" s="46">
        <f t="shared" si="31"/>
        <v>0</v>
      </c>
      <c r="W31" s="46">
        <f t="shared" si="32"/>
        <v>0</v>
      </c>
      <c r="X31" s="46">
        <f t="shared" si="33"/>
        <v>0</v>
      </c>
      <c r="Y31" s="43">
        <f t="shared" si="34"/>
        <v>0</v>
      </c>
      <c r="Z31" s="46">
        <f t="shared" si="35"/>
        <v>0</v>
      </c>
      <c r="AA31" s="46">
        <f t="shared" si="36"/>
        <v>0</v>
      </c>
      <c r="AB31" s="46">
        <f t="shared" si="37"/>
        <v>0</v>
      </c>
      <c r="AC31" s="43">
        <f t="shared" si="38"/>
        <v>0</v>
      </c>
      <c r="AD31" s="46">
        <f t="shared" si="39"/>
        <v>0</v>
      </c>
      <c r="AE31" s="46">
        <f t="shared" si="39"/>
        <v>0</v>
      </c>
      <c r="AF31" s="46">
        <f t="shared" si="39"/>
        <v>0</v>
      </c>
      <c r="AG31" s="46">
        <f t="shared" si="40"/>
        <v>0</v>
      </c>
      <c r="AH31" s="46">
        <f t="shared" si="41"/>
        <v>0</v>
      </c>
      <c r="AI31" s="46">
        <f t="shared" si="41"/>
        <v>0</v>
      </c>
      <c r="AJ31" s="46">
        <f t="shared" si="41"/>
        <v>0</v>
      </c>
    </row>
    <row r="32" spans="2:36" ht="12" customHeight="1" x14ac:dyDescent="0.2">
      <c r="B32" s="45"/>
      <c r="C32" s="62" t="s">
        <v>147</v>
      </c>
      <c r="D32" s="46">
        <v>-1672</v>
      </c>
      <c r="E32" s="46">
        <v>-1081</v>
      </c>
      <c r="F32" s="46">
        <v>-528</v>
      </c>
      <c r="G32" s="46">
        <v>-211</v>
      </c>
      <c r="H32" s="46">
        <v>-1987</v>
      </c>
      <c r="I32" s="46">
        <v>-1238</v>
      </c>
      <c r="J32" s="46">
        <v>-707</v>
      </c>
      <c r="K32" s="46">
        <v>-1020</v>
      </c>
      <c r="L32" s="46">
        <v>-1375</v>
      </c>
      <c r="M32" s="46">
        <v>-473</v>
      </c>
      <c r="N32" s="46">
        <v>345</v>
      </c>
      <c r="O32" s="46">
        <v>253</v>
      </c>
      <c r="P32" s="46">
        <v>-1481</v>
      </c>
      <c r="Q32" s="46">
        <v>-437</v>
      </c>
      <c r="R32" s="46">
        <v>-158</v>
      </c>
      <c r="S32" s="46">
        <v>-351</v>
      </c>
      <c r="U32" s="43">
        <f t="shared" si="30"/>
        <v>-1672</v>
      </c>
      <c r="V32" s="46">
        <f t="shared" si="31"/>
        <v>591</v>
      </c>
      <c r="W32" s="46">
        <f t="shared" si="32"/>
        <v>553</v>
      </c>
      <c r="X32" s="46">
        <f t="shared" si="33"/>
        <v>317</v>
      </c>
      <c r="Y32" s="43">
        <f t="shared" si="34"/>
        <v>-1987</v>
      </c>
      <c r="Z32" s="46">
        <f t="shared" si="35"/>
        <v>749</v>
      </c>
      <c r="AA32" s="46">
        <f t="shared" si="36"/>
        <v>531</v>
      </c>
      <c r="AB32" s="46">
        <f t="shared" si="37"/>
        <v>-313</v>
      </c>
      <c r="AC32" s="43">
        <f t="shared" si="38"/>
        <v>-1375</v>
      </c>
      <c r="AD32" s="46">
        <f t="shared" si="39"/>
        <v>902</v>
      </c>
      <c r="AE32" s="46">
        <f t="shared" si="39"/>
        <v>818</v>
      </c>
      <c r="AF32" s="46">
        <f t="shared" si="39"/>
        <v>-92</v>
      </c>
      <c r="AG32" s="46">
        <f t="shared" si="40"/>
        <v>-1481</v>
      </c>
      <c r="AH32" s="46">
        <f t="shared" si="41"/>
        <v>1044</v>
      </c>
      <c r="AI32" s="46">
        <f t="shared" si="41"/>
        <v>279</v>
      </c>
      <c r="AJ32" s="46">
        <f t="shared" si="41"/>
        <v>-193</v>
      </c>
    </row>
    <row r="33" spans="2:51" ht="12" customHeight="1" x14ac:dyDescent="0.2">
      <c r="B33" s="45"/>
      <c r="C33" s="62" t="s">
        <v>139</v>
      </c>
      <c r="D33" s="46">
        <v>0</v>
      </c>
      <c r="E33" s="46">
        <v>0</v>
      </c>
      <c r="F33" s="46">
        <v>0</v>
      </c>
      <c r="G33" s="46">
        <v>0</v>
      </c>
      <c r="H33" s="46"/>
      <c r="I33" s="46">
        <v>0</v>
      </c>
      <c r="J33" s="46"/>
      <c r="K33" s="46">
        <v>0</v>
      </c>
      <c r="L33" s="46"/>
      <c r="M33" s="46">
        <v>0</v>
      </c>
      <c r="N33" s="46"/>
      <c r="O33" s="46">
        <v>0</v>
      </c>
      <c r="P33" s="46"/>
      <c r="Q33" s="46">
        <v>0</v>
      </c>
      <c r="R33" s="46"/>
      <c r="S33" s="46"/>
      <c r="U33" s="43">
        <f t="shared" si="30"/>
        <v>0</v>
      </c>
      <c r="V33" s="46">
        <f t="shared" si="31"/>
        <v>0</v>
      </c>
      <c r="W33" s="46">
        <f t="shared" si="32"/>
        <v>0</v>
      </c>
      <c r="X33" s="46">
        <f t="shared" si="33"/>
        <v>0</v>
      </c>
      <c r="Y33" s="43">
        <f t="shared" si="34"/>
        <v>0</v>
      </c>
      <c r="Z33" s="46">
        <f t="shared" si="35"/>
        <v>0</v>
      </c>
      <c r="AA33" s="46">
        <f t="shared" si="36"/>
        <v>0</v>
      </c>
      <c r="AB33" s="46">
        <f t="shared" si="37"/>
        <v>0</v>
      </c>
      <c r="AC33" s="43">
        <f t="shared" si="38"/>
        <v>0</v>
      </c>
      <c r="AD33" s="46">
        <f t="shared" si="39"/>
        <v>0</v>
      </c>
      <c r="AE33" s="46">
        <f t="shared" si="39"/>
        <v>0</v>
      </c>
      <c r="AF33" s="46">
        <f t="shared" si="39"/>
        <v>0</v>
      </c>
      <c r="AG33" s="46">
        <f t="shared" si="40"/>
        <v>0</v>
      </c>
      <c r="AH33" s="46">
        <f t="shared" si="41"/>
        <v>0</v>
      </c>
      <c r="AI33" s="46">
        <f t="shared" si="41"/>
        <v>0</v>
      </c>
      <c r="AJ33" s="46">
        <f t="shared" si="41"/>
        <v>0</v>
      </c>
    </row>
    <row r="34" spans="2:51" ht="12" customHeight="1" x14ac:dyDescent="0.2">
      <c r="B34" s="167" t="s">
        <v>148</v>
      </c>
      <c r="C34" s="168"/>
      <c r="D34" s="64">
        <f t="shared" ref="D34:I34" si="42">SUM(D25:D33)</f>
        <v>5113</v>
      </c>
      <c r="E34" s="64">
        <f t="shared" si="42"/>
        <v>8770</v>
      </c>
      <c r="F34" s="64">
        <f t="shared" si="42"/>
        <v>19845</v>
      </c>
      <c r="G34" s="64">
        <f t="shared" si="42"/>
        <v>30250</v>
      </c>
      <c r="H34" s="64">
        <f t="shared" si="42"/>
        <v>542</v>
      </c>
      <c r="I34" s="64">
        <f t="shared" si="42"/>
        <v>10132</v>
      </c>
      <c r="J34" s="64">
        <f>SUM(J25:J33)</f>
        <v>22354</v>
      </c>
      <c r="K34" s="64">
        <f t="shared" ref="K34:Q34" si="43">SUM(K25:K33)</f>
        <v>39865</v>
      </c>
      <c r="L34" s="64">
        <f t="shared" si="43"/>
        <v>14452</v>
      </c>
      <c r="M34" s="64">
        <f t="shared" si="43"/>
        <v>2139</v>
      </c>
      <c r="N34" s="64">
        <f t="shared" si="43"/>
        <v>15011</v>
      </c>
      <c r="O34" s="64">
        <f t="shared" si="43"/>
        <v>38862</v>
      </c>
      <c r="P34" s="64">
        <f t="shared" si="43"/>
        <v>-8875</v>
      </c>
      <c r="Q34" s="64">
        <f t="shared" si="43"/>
        <v>-30471</v>
      </c>
      <c r="R34" s="64">
        <f t="shared" ref="R34:S34" si="44">SUM(R25:R33)</f>
        <v>-42875</v>
      </c>
      <c r="S34" s="64">
        <f t="shared" si="44"/>
        <v>-35822</v>
      </c>
      <c r="U34" s="64">
        <f t="shared" ref="U34:Z34" si="45">SUM(U25:U33)</f>
        <v>5113</v>
      </c>
      <c r="V34" s="64">
        <f t="shared" si="45"/>
        <v>3657</v>
      </c>
      <c r="W34" s="64">
        <f t="shared" si="45"/>
        <v>11075</v>
      </c>
      <c r="X34" s="64">
        <f t="shared" si="45"/>
        <v>10405</v>
      </c>
      <c r="Y34" s="64">
        <f t="shared" si="45"/>
        <v>542</v>
      </c>
      <c r="Z34" s="64">
        <f t="shared" si="45"/>
        <v>9590</v>
      </c>
      <c r="AA34" s="64">
        <f>SUM(AA25:AA33)</f>
        <v>12222</v>
      </c>
      <c r="AB34" s="64">
        <f t="shared" ref="AB34:AG34" si="46">SUM(AB25:AB33)</f>
        <v>17511</v>
      </c>
      <c r="AC34" s="64">
        <f t="shared" si="46"/>
        <v>14452</v>
      </c>
      <c r="AD34" s="64">
        <f t="shared" si="46"/>
        <v>-12313</v>
      </c>
      <c r="AE34" s="64">
        <f t="shared" si="46"/>
        <v>12872</v>
      </c>
      <c r="AF34" s="64">
        <f t="shared" si="46"/>
        <v>23851</v>
      </c>
      <c r="AG34" s="64">
        <f t="shared" si="46"/>
        <v>-8875</v>
      </c>
      <c r="AH34" s="64">
        <f t="shared" ref="AH34:AI34" si="47">SUM(AH25:AH33)</f>
        <v>-21596</v>
      </c>
      <c r="AI34" s="64">
        <f t="shared" si="47"/>
        <v>-12404</v>
      </c>
      <c r="AJ34" s="64">
        <f t="shared" ref="AJ34" si="48">SUM(AJ25:AJ33)</f>
        <v>7053</v>
      </c>
    </row>
    <row r="35" spans="2:51" ht="12.6" customHeight="1" x14ac:dyDescent="0.2">
      <c r="B35" s="45"/>
      <c r="C35" s="62" t="s">
        <v>149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U35" s="43">
        <f t="shared" ref="U35:U37" si="49">D35</f>
        <v>0</v>
      </c>
      <c r="V35" s="46">
        <f t="shared" ref="V35:V37" si="50">E35-D35</f>
        <v>0</v>
      </c>
      <c r="W35" s="46">
        <f t="shared" ref="W35:W37" si="51">F35-E35</f>
        <v>0</v>
      </c>
      <c r="X35" s="46">
        <f t="shared" ref="X35:X37" si="52">G35-F35</f>
        <v>0</v>
      </c>
      <c r="Y35" s="43">
        <f t="shared" ref="Y35:Y37" si="53">H35</f>
        <v>0</v>
      </c>
      <c r="Z35" s="46">
        <f t="shared" ref="Z35:Z37" si="54">I35-H35</f>
        <v>0</v>
      </c>
      <c r="AA35" s="46">
        <f t="shared" ref="AA35:AA37" si="55">J35-I35</f>
        <v>0</v>
      </c>
      <c r="AB35" s="46">
        <f t="shared" ref="AB35:AB37" si="56">K35-J35</f>
        <v>0</v>
      </c>
      <c r="AC35" s="43">
        <f t="shared" ref="AC35:AC37" si="57">L35</f>
        <v>0</v>
      </c>
      <c r="AD35" s="46">
        <f>M35-L35</f>
        <v>0</v>
      </c>
      <c r="AE35" s="46">
        <f>N35-M35</f>
        <v>0</v>
      </c>
      <c r="AF35" s="46">
        <f>O35-N35</f>
        <v>0</v>
      </c>
      <c r="AG35" s="46">
        <f t="shared" ref="AG35:AG37" si="58">P35</f>
        <v>0</v>
      </c>
      <c r="AH35" s="46">
        <f>Q35-P35</f>
        <v>0</v>
      </c>
      <c r="AI35" s="46">
        <f>R35-Q35</f>
        <v>0</v>
      </c>
      <c r="AJ35" s="46">
        <f>S35-R35</f>
        <v>0</v>
      </c>
    </row>
    <row r="36" spans="2:51" ht="12.6" customHeight="1" x14ac:dyDescent="0.2">
      <c r="B36" s="45"/>
      <c r="C36" s="62" t="s">
        <v>256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>
        <v>0</v>
      </c>
      <c r="R36" s="46"/>
      <c r="S36" s="46"/>
      <c r="U36" s="43"/>
      <c r="V36" s="46"/>
      <c r="W36" s="46"/>
      <c r="X36" s="46"/>
      <c r="Y36" s="43"/>
      <c r="Z36" s="46"/>
      <c r="AA36" s="46"/>
      <c r="AB36" s="46"/>
      <c r="AC36" s="43"/>
      <c r="AD36" s="46"/>
      <c r="AE36" s="46"/>
      <c r="AF36" s="46"/>
      <c r="AG36" s="46"/>
      <c r="AH36" s="46"/>
      <c r="AI36" s="46"/>
      <c r="AJ36" s="46"/>
    </row>
    <row r="37" spans="2:51" ht="12" customHeight="1" x14ac:dyDescent="0.2">
      <c r="B37" s="45"/>
      <c r="C37" s="62" t="s">
        <v>150</v>
      </c>
      <c r="D37" s="46">
        <v>-55</v>
      </c>
      <c r="E37" s="46">
        <v>-302</v>
      </c>
      <c r="F37" s="46">
        <v>-550</v>
      </c>
      <c r="G37" s="46">
        <v>-798</v>
      </c>
      <c r="H37" s="46">
        <v>-807</v>
      </c>
      <c r="I37" s="46">
        <v>-1091</v>
      </c>
      <c r="J37" s="46">
        <v>-1375</v>
      </c>
      <c r="K37" s="46">
        <v>-1659</v>
      </c>
      <c r="L37" s="46">
        <v>-1362</v>
      </c>
      <c r="M37" s="46">
        <v>-1757</v>
      </c>
      <c r="N37" s="46">
        <v>-2152</v>
      </c>
      <c r="O37" s="46">
        <v>-2547</v>
      </c>
      <c r="P37" s="46">
        <v>-1748</v>
      </c>
      <c r="Q37" s="46">
        <v>-2282</v>
      </c>
      <c r="R37" s="46">
        <v>-2818</v>
      </c>
      <c r="S37" s="46">
        <v>-3353</v>
      </c>
      <c r="U37" s="43">
        <f t="shared" si="49"/>
        <v>-55</v>
      </c>
      <c r="V37" s="46">
        <f t="shared" si="50"/>
        <v>-247</v>
      </c>
      <c r="W37" s="46">
        <f t="shared" si="51"/>
        <v>-248</v>
      </c>
      <c r="X37" s="46">
        <f t="shared" si="52"/>
        <v>-248</v>
      </c>
      <c r="Y37" s="43">
        <f t="shared" si="53"/>
        <v>-807</v>
      </c>
      <c r="Z37" s="46">
        <f t="shared" si="54"/>
        <v>-284</v>
      </c>
      <c r="AA37" s="46">
        <f t="shared" si="55"/>
        <v>-284</v>
      </c>
      <c r="AB37" s="46">
        <f t="shared" si="56"/>
        <v>-284</v>
      </c>
      <c r="AC37" s="43">
        <f t="shared" si="57"/>
        <v>-1362</v>
      </c>
      <c r="AD37" s="46">
        <f>M37-L37</f>
        <v>-395</v>
      </c>
      <c r="AE37" s="46">
        <f>N37-M37</f>
        <v>-395</v>
      </c>
      <c r="AF37" s="46">
        <f>O37-N37</f>
        <v>-395</v>
      </c>
      <c r="AG37" s="46">
        <f t="shared" si="58"/>
        <v>-1748</v>
      </c>
      <c r="AH37" s="46">
        <f>Q37-P37</f>
        <v>-534</v>
      </c>
      <c r="AI37" s="46">
        <f>R37-Q37</f>
        <v>-536</v>
      </c>
      <c r="AJ37" s="46">
        <f>S37-R37</f>
        <v>-535</v>
      </c>
    </row>
    <row r="38" spans="2:51" ht="12" customHeight="1" x14ac:dyDescent="0.2">
      <c r="B38" s="167" t="s">
        <v>151</v>
      </c>
      <c r="C38" s="168"/>
      <c r="D38" s="64">
        <f t="shared" ref="D38:I38" si="59">SUM(D34:D37)</f>
        <v>5058</v>
      </c>
      <c r="E38" s="64">
        <f t="shared" si="59"/>
        <v>8468</v>
      </c>
      <c r="F38" s="64">
        <f t="shared" si="59"/>
        <v>19295</v>
      </c>
      <c r="G38" s="64">
        <f t="shared" si="59"/>
        <v>29452</v>
      </c>
      <c r="H38" s="64">
        <f t="shared" si="59"/>
        <v>-265</v>
      </c>
      <c r="I38" s="64">
        <f t="shared" si="59"/>
        <v>9041</v>
      </c>
      <c r="J38" s="64">
        <f>SUM(J34:J37)</f>
        <v>20979</v>
      </c>
      <c r="K38" s="64">
        <f t="shared" ref="K38:Q38" si="60">SUM(K34:K37)</f>
        <v>38206</v>
      </c>
      <c r="L38" s="64">
        <f t="shared" si="60"/>
        <v>13090</v>
      </c>
      <c r="M38" s="64">
        <f t="shared" si="60"/>
        <v>382</v>
      </c>
      <c r="N38" s="64">
        <f t="shared" si="60"/>
        <v>12859</v>
      </c>
      <c r="O38" s="64">
        <f t="shared" si="60"/>
        <v>36315</v>
      </c>
      <c r="P38" s="64">
        <f t="shared" si="60"/>
        <v>-10623</v>
      </c>
      <c r="Q38" s="64">
        <f t="shared" si="60"/>
        <v>-32753</v>
      </c>
      <c r="R38" s="64">
        <f t="shared" ref="R38:S38" si="61">SUM(R34:R37)</f>
        <v>-45693</v>
      </c>
      <c r="S38" s="64">
        <f t="shared" si="61"/>
        <v>-39175</v>
      </c>
      <c r="U38" s="64">
        <f t="shared" ref="U38:Z38" si="62">SUM(U34:U37)</f>
        <v>5058</v>
      </c>
      <c r="V38" s="64">
        <f t="shared" si="62"/>
        <v>3410</v>
      </c>
      <c r="W38" s="64">
        <f t="shared" si="62"/>
        <v>10827</v>
      </c>
      <c r="X38" s="64">
        <f t="shared" si="62"/>
        <v>10157</v>
      </c>
      <c r="Y38" s="64">
        <f t="shared" si="62"/>
        <v>-265</v>
      </c>
      <c r="Z38" s="64">
        <f t="shared" si="62"/>
        <v>9306</v>
      </c>
      <c r="AA38" s="64">
        <f>SUM(AA34:AA37)</f>
        <v>11938</v>
      </c>
      <c r="AB38" s="64">
        <f t="shared" ref="AB38:AG38" si="63">SUM(AB34:AB37)</f>
        <v>17227</v>
      </c>
      <c r="AC38" s="64">
        <f t="shared" si="63"/>
        <v>13090</v>
      </c>
      <c r="AD38" s="64">
        <f t="shared" si="63"/>
        <v>-12708</v>
      </c>
      <c r="AE38" s="64">
        <f t="shared" si="63"/>
        <v>12477</v>
      </c>
      <c r="AF38" s="64">
        <f t="shared" si="63"/>
        <v>23456</v>
      </c>
      <c r="AG38" s="64">
        <f t="shared" si="63"/>
        <v>-10623</v>
      </c>
      <c r="AH38" s="64">
        <f t="shared" ref="AH38:AI38" si="64">SUM(AH34:AH37)</f>
        <v>-22130</v>
      </c>
      <c r="AI38" s="64">
        <f t="shared" si="64"/>
        <v>-12940</v>
      </c>
      <c r="AJ38" s="64">
        <f t="shared" ref="AJ38" si="65">SUM(AJ34:AJ37)</f>
        <v>6518</v>
      </c>
    </row>
    <row r="39" spans="2:51" ht="12" customHeight="1" x14ac:dyDescent="0.2">
      <c r="B39" s="59" t="s">
        <v>152</v>
      </c>
      <c r="C39" s="60"/>
      <c r="D39" s="60"/>
      <c r="E39" s="60"/>
      <c r="F39" s="60"/>
      <c r="G39" s="60"/>
      <c r="H39" s="60"/>
      <c r="I39" s="61"/>
      <c r="J39" s="61"/>
      <c r="K39" s="60"/>
      <c r="L39" s="60"/>
      <c r="M39" s="60"/>
      <c r="N39" s="60"/>
      <c r="O39" s="60"/>
      <c r="P39" s="60"/>
      <c r="Q39" s="60"/>
      <c r="R39" s="60"/>
      <c r="S39" s="60"/>
      <c r="U39" s="60"/>
      <c r="V39" s="60"/>
      <c r="W39" s="60"/>
      <c r="X39" s="60"/>
      <c r="Y39" s="60"/>
      <c r="Z39" s="61"/>
      <c r="AA39" s="61"/>
      <c r="AB39" s="60"/>
      <c r="AC39" s="60"/>
      <c r="AD39" s="60"/>
      <c r="AE39" s="60"/>
      <c r="AF39" s="60"/>
      <c r="AG39" s="60"/>
      <c r="AH39" s="60"/>
      <c r="AI39" s="60"/>
      <c r="AJ39" s="60"/>
    </row>
    <row r="40" spans="2:51" ht="12" customHeight="1" x14ac:dyDescent="0.2">
      <c r="B40" s="45"/>
      <c r="C40" s="62" t="s">
        <v>153</v>
      </c>
      <c r="D40" s="46">
        <v>-552</v>
      </c>
      <c r="E40" s="46">
        <v>-882</v>
      </c>
      <c r="F40" s="46">
        <v>-1431</v>
      </c>
      <c r="G40" s="46">
        <v>-1560</v>
      </c>
      <c r="H40" s="46">
        <v>-597</v>
      </c>
      <c r="I40" s="46">
        <v>-1049</v>
      </c>
      <c r="J40" s="46">
        <v>-1854</v>
      </c>
      <c r="K40" s="46">
        <v>-3867</v>
      </c>
      <c r="L40" s="46">
        <v>-339</v>
      </c>
      <c r="M40" s="46">
        <v>-737</v>
      </c>
      <c r="N40" s="46">
        <v>-1154</v>
      </c>
      <c r="O40" s="46">
        <v>-3088</v>
      </c>
      <c r="P40" s="46">
        <v>-1123</v>
      </c>
      <c r="Q40" s="46">
        <v>-1883</v>
      </c>
      <c r="R40" s="46">
        <v>-2528</v>
      </c>
      <c r="S40" s="46">
        <v>-3277</v>
      </c>
      <c r="U40" s="43">
        <f t="shared" ref="U40:U57" si="66">D40</f>
        <v>-552</v>
      </c>
      <c r="V40" s="46">
        <f t="shared" ref="V40:V57" si="67">E40-D40</f>
        <v>-330</v>
      </c>
      <c r="W40" s="46">
        <f t="shared" ref="W40:W57" si="68">F40-E40</f>
        <v>-549</v>
      </c>
      <c r="X40" s="46">
        <f t="shared" ref="X40:X57" si="69">G40-F40</f>
        <v>-129</v>
      </c>
      <c r="Y40" s="43">
        <f t="shared" ref="Y40:Y57" si="70">H40</f>
        <v>-597</v>
      </c>
      <c r="Z40" s="46">
        <f t="shared" ref="Z40:Z57" si="71">I40-H40</f>
        <v>-452</v>
      </c>
      <c r="AA40" s="46">
        <f t="shared" ref="AA40:AA57" si="72">J40-I40</f>
        <v>-805</v>
      </c>
      <c r="AB40" s="46">
        <f t="shared" ref="AB40:AB57" si="73">K40-J40</f>
        <v>-2013</v>
      </c>
      <c r="AC40" s="43">
        <f t="shared" ref="AC40:AC57" si="74">L40</f>
        <v>-339</v>
      </c>
      <c r="AD40" s="46">
        <f t="shared" ref="AD40:AD57" si="75">M40-L40</f>
        <v>-398</v>
      </c>
      <c r="AE40" s="46">
        <f t="shared" ref="AE40:AE57" si="76">N40-M40</f>
        <v>-417</v>
      </c>
      <c r="AF40" s="46">
        <f t="shared" ref="AF40:AF57" si="77">O40-N40</f>
        <v>-1934</v>
      </c>
      <c r="AG40" s="46">
        <f t="shared" ref="AG40:AG57" si="78">P40</f>
        <v>-1123</v>
      </c>
      <c r="AH40" s="46">
        <f t="shared" ref="AH40:AH57" si="79">Q40-P40</f>
        <v>-760</v>
      </c>
      <c r="AI40" s="46">
        <f t="shared" ref="AI40:AI57" si="80">R40-Q40</f>
        <v>-645</v>
      </c>
      <c r="AJ40" s="46">
        <f t="shared" ref="AJ40:AJ57" si="81">S40-R40</f>
        <v>-749</v>
      </c>
    </row>
    <row r="41" spans="2:51" ht="12" customHeight="1" x14ac:dyDescent="0.2">
      <c r="B41" s="45"/>
      <c r="C41" s="62" t="s">
        <v>154</v>
      </c>
      <c r="D41" s="46">
        <v>0</v>
      </c>
      <c r="E41" s="46">
        <v>0</v>
      </c>
      <c r="F41" s="46">
        <v>0</v>
      </c>
      <c r="G41" s="46">
        <v>0</v>
      </c>
      <c r="H41" s="46"/>
      <c r="I41" s="46">
        <v>0</v>
      </c>
      <c r="J41" s="46"/>
      <c r="K41" s="46">
        <v>0</v>
      </c>
      <c r="L41" s="46"/>
      <c r="M41" s="46">
        <v>0</v>
      </c>
      <c r="N41" s="46"/>
      <c r="O41" s="46">
        <v>0</v>
      </c>
      <c r="P41" s="46"/>
      <c r="Q41" s="46"/>
      <c r="R41" s="46"/>
      <c r="S41" s="46"/>
      <c r="U41" s="43">
        <f t="shared" si="66"/>
        <v>0</v>
      </c>
      <c r="V41" s="46">
        <f t="shared" si="67"/>
        <v>0</v>
      </c>
      <c r="W41" s="46">
        <f t="shared" si="68"/>
        <v>0</v>
      </c>
      <c r="X41" s="46">
        <f t="shared" si="69"/>
        <v>0</v>
      </c>
      <c r="Y41" s="43">
        <f t="shared" si="70"/>
        <v>0</v>
      </c>
      <c r="Z41" s="46">
        <f t="shared" si="71"/>
        <v>0</v>
      </c>
      <c r="AA41" s="46">
        <f t="shared" si="72"/>
        <v>0</v>
      </c>
      <c r="AB41" s="46">
        <f t="shared" si="73"/>
        <v>0</v>
      </c>
      <c r="AC41" s="43">
        <f t="shared" si="74"/>
        <v>0</v>
      </c>
      <c r="AD41" s="46">
        <f t="shared" si="75"/>
        <v>0</v>
      </c>
      <c r="AE41" s="46">
        <f t="shared" si="76"/>
        <v>0</v>
      </c>
      <c r="AF41" s="46">
        <f t="shared" si="77"/>
        <v>0</v>
      </c>
      <c r="AG41" s="46">
        <f t="shared" si="78"/>
        <v>0</v>
      </c>
      <c r="AH41" s="46">
        <f t="shared" si="79"/>
        <v>0</v>
      </c>
      <c r="AI41" s="46">
        <f t="shared" si="80"/>
        <v>0</v>
      </c>
      <c r="AJ41" s="46">
        <f t="shared" si="81"/>
        <v>0</v>
      </c>
    </row>
    <row r="42" spans="2:51" ht="12" customHeight="1" x14ac:dyDescent="0.2">
      <c r="B42" s="45"/>
      <c r="C42" s="62" t="s">
        <v>155</v>
      </c>
      <c r="D42" s="46">
        <v>-3392</v>
      </c>
      <c r="E42" s="46">
        <v>-5400</v>
      </c>
      <c r="F42" s="46">
        <v>-8701</v>
      </c>
      <c r="G42" s="46">
        <v>-12133</v>
      </c>
      <c r="H42" s="46">
        <v>-4608</v>
      </c>
      <c r="I42" s="46">
        <v>-6633</v>
      </c>
      <c r="J42" s="46">
        <v>-10427</v>
      </c>
      <c r="K42" s="46">
        <v>-20152</v>
      </c>
      <c r="L42" s="46">
        <v>-3723</v>
      </c>
      <c r="M42" s="46">
        <v>-5927</v>
      </c>
      <c r="N42" s="46">
        <v>-10550</v>
      </c>
      <c r="O42" s="46">
        <v>-21732</v>
      </c>
      <c r="P42" s="46">
        <v>-3791</v>
      </c>
      <c r="Q42" s="46">
        <v>-6777</v>
      </c>
      <c r="R42" s="46">
        <v>-9231</v>
      </c>
      <c r="S42" s="46">
        <v>-12949</v>
      </c>
      <c r="U42" s="43">
        <f t="shared" si="66"/>
        <v>-3392</v>
      </c>
      <c r="V42" s="46">
        <f t="shared" si="67"/>
        <v>-2008</v>
      </c>
      <c r="W42" s="46">
        <f t="shared" si="68"/>
        <v>-3301</v>
      </c>
      <c r="X42" s="46">
        <f t="shared" si="69"/>
        <v>-3432</v>
      </c>
      <c r="Y42" s="43">
        <f t="shared" si="70"/>
        <v>-4608</v>
      </c>
      <c r="Z42" s="46">
        <f t="shared" si="71"/>
        <v>-2025</v>
      </c>
      <c r="AA42" s="46">
        <f t="shared" si="72"/>
        <v>-3794</v>
      </c>
      <c r="AB42" s="46">
        <f t="shared" si="73"/>
        <v>-9725</v>
      </c>
      <c r="AC42" s="43">
        <f t="shared" si="74"/>
        <v>-3723</v>
      </c>
      <c r="AD42" s="46">
        <f t="shared" si="75"/>
        <v>-2204</v>
      </c>
      <c r="AE42" s="46">
        <f t="shared" si="76"/>
        <v>-4623</v>
      </c>
      <c r="AF42" s="46">
        <f t="shared" si="77"/>
        <v>-11182</v>
      </c>
      <c r="AG42" s="46">
        <f t="shared" si="78"/>
        <v>-3791</v>
      </c>
      <c r="AH42" s="46">
        <f t="shared" si="79"/>
        <v>-2986</v>
      </c>
      <c r="AI42" s="46">
        <f t="shared" si="80"/>
        <v>-2454</v>
      </c>
      <c r="AJ42" s="46">
        <f t="shared" si="81"/>
        <v>-3718</v>
      </c>
    </row>
    <row r="43" spans="2:51" ht="12" customHeight="1" x14ac:dyDescent="0.2">
      <c r="B43" s="45"/>
      <c r="C43" s="62" t="s">
        <v>156</v>
      </c>
      <c r="D43" s="46">
        <v>63</v>
      </c>
      <c r="E43" s="46">
        <v>200</v>
      </c>
      <c r="F43" s="46">
        <v>276</v>
      </c>
      <c r="G43" s="46">
        <v>419</v>
      </c>
      <c r="H43" s="46">
        <v>39</v>
      </c>
      <c r="I43" s="46">
        <v>239</v>
      </c>
      <c r="J43" s="46">
        <v>293</v>
      </c>
      <c r="K43" s="46">
        <v>384</v>
      </c>
      <c r="L43" s="46">
        <v>43</v>
      </c>
      <c r="M43" s="46">
        <v>152</v>
      </c>
      <c r="N43" s="46">
        <v>172</v>
      </c>
      <c r="O43" s="46">
        <v>178</v>
      </c>
      <c r="P43" s="46">
        <v>1</v>
      </c>
      <c r="Q43" s="46">
        <v>2</v>
      </c>
      <c r="R43" s="46">
        <v>123</v>
      </c>
      <c r="S43" s="46">
        <v>181</v>
      </c>
      <c r="U43" s="43">
        <f t="shared" si="66"/>
        <v>63</v>
      </c>
      <c r="V43" s="46">
        <f t="shared" si="67"/>
        <v>137</v>
      </c>
      <c r="W43" s="46">
        <f t="shared" si="68"/>
        <v>76</v>
      </c>
      <c r="X43" s="46">
        <f t="shared" si="69"/>
        <v>143</v>
      </c>
      <c r="Y43" s="43">
        <f t="shared" si="70"/>
        <v>39</v>
      </c>
      <c r="Z43" s="46">
        <f t="shared" si="71"/>
        <v>200</v>
      </c>
      <c r="AA43" s="46">
        <f t="shared" si="72"/>
        <v>54</v>
      </c>
      <c r="AB43" s="46">
        <f t="shared" si="73"/>
        <v>91</v>
      </c>
      <c r="AC43" s="43">
        <f t="shared" si="74"/>
        <v>43</v>
      </c>
      <c r="AD43" s="46">
        <f t="shared" si="75"/>
        <v>109</v>
      </c>
      <c r="AE43" s="46">
        <f t="shared" si="76"/>
        <v>20</v>
      </c>
      <c r="AF43" s="46">
        <f t="shared" si="77"/>
        <v>6</v>
      </c>
      <c r="AG43" s="46">
        <f t="shared" si="78"/>
        <v>1</v>
      </c>
      <c r="AH43" s="46">
        <f t="shared" si="79"/>
        <v>1</v>
      </c>
      <c r="AI43" s="46">
        <f t="shared" si="80"/>
        <v>121</v>
      </c>
      <c r="AJ43" s="46">
        <f t="shared" si="81"/>
        <v>58</v>
      </c>
    </row>
    <row r="44" spans="2:51" ht="12" customHeight="1" x14ac:dyDescent="0.2">
      <c r="B44" s="45"/>
      <c r="C44" s="62" t="s">
        <v>157</v>
      </c>
      <c r="D44" s="46"/>
      <c r="E44" s="46">
        <v>0</v>
      </c>
      <c r="F44" s="46"/>
      <c r="G44" s="46">
        <v>0</v>
      </c>
      <c r="H44" s="46"/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U44" s="43">
        <f t="shared" si="66"/>
        <v>0</v>
      </c>
      <c r="V44" s="46">
        <f t="shared" si="67"/>
        <v>0</v>
      </c>
      <c r="W44" s="46">
        <f t="shared" si="68"/>
        <v>0</v>
      </c>
      <c r="X44" s="46">
        <f t="shared" si="69"/>
        <v>0</v>
      </c>
      <c r="Y44" s="43">
        <f t="shared" si="70"/>
        <v>0</v>
      </c>
      <c r="Z44" s="46">
        <f t="shared" si="71"/>
        <v>0</v>
      </c>
      <c r="AA44" s="46">
        <f t="shared" si="72"/>
        <v>0</v>
      </c>
      <c r="AB44" s="46">
        <f t="shared" si="73"/>
        <v>0</v>
      </c>
      <c r="AC44" s="43">
        <f t="shared" si="74"/>
        <v>0</v>
      </c>
      <c r="AD44" s="46">
        <f t="shared" si="75"/>
        <v>0</v>
      </c>
      <c r="AE44" s="46">
        <f t="shared" si="76"/>
        <v>0</v>
      </c>
      <c r="AF44" s="46">
        <f t="shared" si="77"/>
        <v>0</v>
      </c>
      <c r="AG44" s="46">
        <f t="shared" si="78"/>
        <v>0</v>
      </c>
      <c r="AH44" s="46">
        <f t="shared" si="79"/>
        <v>0</v>
      </c>
      <c r="AI44" s="46">
        <f t="shared" si="80"/>
        <v>0</v>
      </c>
      <c r="AJ44" s="46">
        <f t="shared" si="81"/>
        <v>0</v>
      </c>
    </row>
    <row r="45" spans="2:51" ht="12" customHeight="1" x14ac:dyDescent="0.2">
      <c r="B45" s="45"/>
      <c r="C45" s="62" t="s">
        <v>158</v>
      </c>
      <c r="D45" s="46"/>
      <c r="E45" s="46">
        <v>0</v>
      </c>
      <c r="F45" s="46"/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>
        <v>0</v>
      </c>
      <c r="R45" s="46"/>
      <c r="S45" s="46"/>
      <c r="U45" s="43">
        <f t="shared" si="66"/>
        <v>0</v>
      </c>
      <c r="V45" s="46">
        <f t="shared" si="67"/>
        <v>0</v>
      </c>
      <c r="W45" s="46">
        <f t="shared" si="68"/>
        <v>0</v>
      </c>
      <c r="X45" s="46">
        <f t="shared" si="69"/>
        <v>0</v>
      </c>
      <c r="Y45" s="43">
        <f t="shared" si="70"/>
        <v>0</v>
      </c>
      <c r="Z45" s="46">
        <f t="shared" si="71"/>
        <v>0</v>
      </c>
      <c r="AA45" s="46">
        <f t="shared" si="72"/>
        <v>0</v>
      </c>
      <c r="AB45" s="46">
        <f t="shared" si="73"/>
        <v>0</v>
      </c>
      <c r="AC45" s="43">
        <f t="shared" si="74"/>
        <v>0</v>
      </c>
      <c r="AD45" s="46">
        <f t="shared" si="75"/>
        <v>0</v>
      </c>
      <c r="AE45" s="46">
        <f t="shared" si="76"/>
        <v>0</v>
      </c>
      <c r="AF45" s="46">
        <f t="shared" si="77"/>
        <v>0</v>
      </c>
      <c r="AG45" s="46">
        <f t="shared" si="78"/>
        <v>0</v>
      </c>
      <c r="AH45" s="46">
        <f t="shared" si="79"/>
        <v>0</v>
      </c>
      <c r="AI45" s="46">
        <f t="shared" si="80"/>
        <v>0</v>
      </c>
      <c r="AJ45" s="46">
        <f t="shared" si="81"/>
        <v>0</v>
      </c>
    </row>
    <row r="46" spans="2:51" s="42" customFormat="1" ht="12" customHeight="1" x14ac:dyDescent="0.2">
      <c r="B46" s="45"/>
      <c r="C46" s="62" t="s">
        <v>159</v>
      </c>
      <c r="D46" s="46"/>
      <c r="E46" s="46">
        <v>0</v>
      </c>
      <c r="F46" s="46"/>
      <c r="G46" s="46">
        <v>0</v>
      </c>
      <c r="H46" s="46"/>
      <c r="I46" s="46">
        <v>0</v>
      </c>
      <c r="J46" s="46"/>
      <c r="K46" s="46">
        <v>0</v>
      </c>
      <c r="L46" s="46"/>
      <c r="M46" s="46">
        <v>0</v>
      </c>
      <c r="N46" s="46"/>
      <c r="O46" s="46">
        <v>0</v>
      </c>
      <c r="P46" s="46"/>
      <c r="Q46" s="46">
        <v>0</v>
      </c>
      <c r="R46" s="46"/>
      <c r="S46" s="46"/>
      <c r="U46" s="43">
        <f t="shared" si="66"/>
        <v>0</v>
      </c>
      <c r="V46" s="46">
        <f t="shared" si="67"/>
        <v>0</v>
      </c>
      <c r="W46" s="46">
        <f t="shared" si="68"/>
        <v>0</v>
      </c>
      <c r="X46" s="46">
        <f t="shared" si="69"/>
        <v>0</v>
      </c>
      <c r="Y46" s="43">
        <f t="shared" si="70"/>
        <v>0</v>
      </c>
      <c r="Z46" s="46">
        <f t="shared" si="71"/>
        <v>0</v>
      </c>
      <c r="AA46" s="46">
        <f t="shared" si="72"/>
        <v>0</v>
      </c>
      <c r="AB46" s="46">
        <f t="shared" si="73"/>
        <v>0</v>
      </c>
      <c r="AC46" s="43">
        <f t="shared" si="74"/>
        <v>0</v>
      </c>
      <c r="AD46" s="46">
        <f t="shared" si="75"/>
        <v>0</v>
      </c>
      <c r="AE46" s="46">
        <f t="shared" si="76"/>
        <v>0</v>
      </c>
      <c r="AF46" s="46">
        <f t="shared" si="77"/>
        <v>0</v>
      </c>
      <c r="AG46" s="46">
        <f t="shared" si="78"/>
        <v>0</v>
      </c>
      <c r="AH46" s="46">
        <f t="shared" si="79"/>
        <v>0</v>
      </c>
      <c r="AI46" s="46">
        <f t="shared" si="80"/>
        <v>0</v>
      </c>
      <c r="AJ46" s="46">
        <f t="shared" si="81"/>
        <v>0</v>
      </c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</row>
    <row r="47" spans="2:51" s="42" customFormat="1" ht="12" customHeight="1" x14ac:dyDescent="0.2">
      <c r="B47" s="45"/>
      <c r="C47" s="62" t="s">
        <v>160</v>
      </c>
      <c r="D47" s="46"/>
      <c r="E47" s="46">
        <v>0</v>
      </c>
      <c r="F47" s="46"/>
      <c r="G47" s="46">
        <v>2970</v>
      </c>
      <c r="H47" s="46"/>
      <c r="I47" s="46">
        <v>0</v>
      </c>
      <c r="J47" s="46"/>
      <c r="K47" s="46">
        <v>0</v>
      </c>
      <c r="L47" s="46">
        <v>4184</v>
      </c>
      <c r="M47" s="46">
        <v>4184</v>
      </c>
      <c r="N47" s="46">
        <v>4184</v>
      </c>
      <c r="O47" s="46">
        <v>4184</v>
      </c>
      <c r="P47" s="46">
        <v>0</v>
      </c>
      <c r="Q47" s="46"/>
      <c r="R47" s="46">
        <v>0</v>
      </c>
      <c r="S47" s="46">
        <v>0</v>
      </c>
      <c r="U47" s="43">
        <f t="shared" si="66"/>
        <v>0</v>
      </c>
      <c r="V47" s="46">
        <f t="shared" si="67"/>
        <v>0</v>
      </c>
      <c r="W47" s="46">
        <f t="shared" si="68"/>
        <v>0</v>
      </c>
      <c r="X47" s="46">
        <f t="shared" si="69"/>
        <v>2970</v>
      </c>
      <c r="Y47" s="43">
        <f t="shared" si="70"/>
        <v>0</v>
      </c>
      <c r="Z47" s="46">
        <f t="shared" si="71"/>
        <v>0</v>
      </c>
      <c r="AA47" s="46">
        <f t="shared" si="72"/>
        <v>0</v>
      </c>
      <c r="AB47" s="46">
        <f t="shared" si="73"/>
        <v>0</v>
      </c>
      <c r="AC47" s="43">
        <f t="shared" si="74"/>
        <v>4184</v>
      </c>
      <c r="AD47" s="46">
        <f t="shared" si="75"/>
        <v>0</v>
      </c>
      <c r="AE47" s="46">
        <f t="shared" si="76"/>
        <v>0</v>
      </c>
      <c r="AF47" s="46">
        <f t="shared" si="77"/>
        <v>0</v>
      </c>
      <c r="AG47" s="46">
        <f t="shared" si="78"/>
        <v>0</v>
      </c>
      <c r="AH47" s="46">
        <f t="shared" si="79"/>
        <v>0</v>
      </c>
      <c r="AI47" s="46">
        <f t="shared" si="80"/>
        <v>0</v>
      </c>
      <c r="AJ47" s="46">
        <f t="shared" si="81"/>
        <v>0</v>
      </c>
      <c r="AK47" s="41"/>
      <c r="AL47" s="41"/>
      <c r="AM47" s="41"/>
      <c r="AN47" s="41"/>
      <c r="AO47" s="41"/>
      <c r="AP47" s="41"/>
      <c r="AQ47" s="41"/>
      <c r="AR47" s="41"/>
      <c r="AS47" s="41"/>
      <c r="AT47" s="41"/>
    </row>
    <row r="48" spans="2:51" s="42" customFormat="1" ht="12" customHeight="1" x14ac:dyDescent="0.2">
      <c r="B48" s="45"/>
      <c r="C48" s="62" t="s">
        <v>161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/>
      <c r="K48" s="46">
        <v>0</v>
      </c>
      <c r="L48" s="46"/>
      <c r="M48" s="46">
        <v>0</v>
      </c>
      <c r="N48" s="46"/>
      <c r="O48" s="46">
        <v>0</v>
      </c>
      <c r="P48" s="46"/>
      <c r="Q48" s="46"/>
      <c r="R48" s="46"/>
      <c r="S48" s="46"/>
      <c r="U48" s="43">
        <f t="shared" si="66"/>
        <v>0</v>
      </c>
      <c r="V48" s="46">
        <f t="shared" si="67"/>
        <v>0</v>
      </c>
      <c r="W48" s="46">
        <f t="shared" si="68"/>
        <v>0</v>
      </c>
      <c r="X48" s="46">
        <f t="shared" si="69"/>
        <v>0</v>
      </c>
      <c r="Y48" s="43">
        <f t="shared" si="70"/>
        <v>0</v>
      </c>
      <c r="Z48" s="46">
        <f t="shared" si="71"/>
        <v>0</v>
      </c>
      <c r="AA48" s="46">
        <f t="shared" si="72"/>
        <v>0</v>
      </c>
      <c r="AB48" s="46">
        <f t="shared" si="73"/>
        <v>0</v>
      </c>
      <c r="AC48" s="43">
        <f t="shared" si="74"/>
        <v>0</v>
      </c>
      <c r="AD48" s="46">
        <f t="shared" si="75"/>
        <v>0</v>
      </c>
      <c r="AE48" s="46">
        <f t="shared" si="76"/>
        <v>0</v>
      </c>
      <c r="AF48" s="46">
        <f t="shared" si="77"/>
        <v>0</v>
      </c>
      <c r="AG48" s="46">
        <f t="shared" si="78"/>
        <v>0</v>
      </c>
      <c r="AH48" s="46">
        <f t="shared" si="79"/>
        <v>0</v>
      </c>
      <c r="AI48" s="46">
        <f t="shared" si="80"/>
        <v>0</v>
      </c>
      <c r="AJ48" s="46">
        <f t="shared" si="81"/>
        <v>0</v>
      </c>
      <c r="AK48" s="41"/>
      <c r="AL48" s="41"/>
      <c r="AM48" s="41"/>
      <c r="AN48" s="41"/>
      <c r="AO48" s="41"/>
      <c r="AP48" s="41"/>
      <c r="AQ48" s="41"/>
      <c r="AR48" s="41"/>
      <c r="AS48" s="41"/>
      <c r="AT48" s="41"/>
    </row>
    <row r="49" spans="2:51" s="42" customFormat="1" ht="12" customHeight="1" x14ac:dyDescent="0.2">
      <c r="B49" s="45"/>
      <c r="C49" s="62" t="s">
        <v>162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/>
      <c r="R49" s="46"/>
      <c r="S49" s="46"/>
      <c r="U49" s="43">
        <f t="shared" si="66"/>
        <v>0</v>
      </c>
      <c r="V49" s="46">
        <f t="shared" si="67"/>
        <v>0</v>
      </c>
      <c r="W49" s="46">
        <f t="shared" si="68"/>
        <v>0</v>
      </c>
      <c r="X49" s="46">
        <f t="shared" si="69"/>
        <v>0</v>
      </c>
      <c r="Y49" s="43">
        <f t="shared" si="70"/>
        <v>0</v>
      </c>
      <c r="Z49" s="46">
        <f t="shared" si="71"/>
        <v>0</v>
      </c>
      <c r="AA49" s="46">
        <f t="shared" si="72"/>
        <v>0</v>
      </c>
      <c r="AB49" s="46">
        <f t="shared" si="73"/>
        <v>0</v>
      </c>
      <c r="AC49" s="43">
        <f t="shared" si="74"/>
        <v>0</v>
      </c>
      <c r="AD49" s="46">
        <f t="shared" si="75"/>
        <v>0</v>
      </c>
      <c r="AE49" s="46">
        <f t="shared" si="76"/>
        <v>0</v>
      </c>
      <c r="AF49" s="46">
        <f t="shared" si="77"/>
        <v>0</v>
      </c>
      <c r="AG49" s="46">
        <f t="shared" si="78"/>
        <v>0</v>
      </c>
      <c r="AH49" s="46">
        <f t="shared" si="79"/>
        <v>0</v>
      </c>
      <c r="AI49" s="46">
        <f t="shared" si="80"/>
        <v>0</v>
      </c>
      <c r="AJ49" s="46">
        <f t="shared" si="81"/>
        <v>0</v>
      </c>
      <c r="AK49" s="41"/>
      <c r="AL49" s="41"/>
      <c r="AM49" s="41"/>
      <c r="AN49" s="41"/>
      <c r="AP49" s="41"/>
      <c r="AQ49" s="41"/>
      <c r="AR49" s="41"/>
      <c r="AS49" s="41"/>
      <c r="AT49" s="41"/>
    </row>
    <row r="50" spans="2:51" s="42" customFormat="1" ht="12" customHeight="1" x14ac:dyDescent="0.2">
      <c r="B50" s="45"/>
      <c r="C50" s="62" t="s">
        <v>163</v>
      </c>
      <c r="D50" s="46">
        <v>0</v>
      </c>
      <c r="E50" s="46">
        <v>0</v>
      </c>
      <c r="F50" s="46">
        <v>-30000</v>
      </c>
      <c r="G50" s="46">
        <v>-30000</v>
      </c>
      <c r="H50" s="46">
        <v>0</v>
      </c>
      <c r="I50" s="46">
        <v>0</v>
      </c>
      <c r="J50" s="46"/>
      <c r="K50" s="46">
        <v>0</v>
      </c>
      <c r="L50" s="46">
        <v>-1506</v>
      </c>
      <c r="M50" s="46">
        <v>-1506</v>
      </c>
      <c r="N50" s="46">
        <v>-1506</v>
      </c>
      <c r="O50" s="46">
        <v>-1506</v>
      </c>
      <c r="P50" s="46">
        <v>0</v>
      </c>
      <c r="Q50" s="46"/>
      <c r="R50" s="46">
        <v>-7127</v>
      </c>
      <c r="S50" s="46">
        <v>-7127</v>
      </c>
      <c r="U50" s="43">
        <f t="shared" si="66"/>
        <v>0</v>
      </c>
      <c r="V50" s="46">
        <f t="shared" si="67"/>
        <v>0</v>
      </c>
      <c r="W50" s="46">
        <f t="shared" si="68"/>
        <v>-30000</v>
      </c>
      <c r="X50" s="46">
        <f t="shared" si="69"/>
        <v>0</v>
      </c>
      <c r="Y50" s="43">
        <f t="shared" si="70"/>
        <v>0</v>
      </c>
      <c r="Z50" s="46">
        <f t="shared" si="71"/>
        <v>0</v>
      </c>
      <c r="AA50" s="46">
        <f t="shared" si="72"/>
        <v>0</v>
      </c>
      <c r="AB50" s="46">
        <f t="shared" si="73"/>
        <v>0</v>
      </c>
      <c r="AC50" s="43">
        <f t="shared" si="74"/>
        <v>-1506</v>
      </c>
      <c r="AD50" s="46">
        <f t="shared" si="75"/>
        <v>0</v>
      </c>
      <c r="AE50" s="46">
        <f t="shared" si="76"/>
        <v>0</v>
      </c>
      <c r="AF50" s="46">
        <f t="shared" si="77"/>
        <v>0</v>
      </c>
      <c r="AG50" s="46">
        <f t="shared" si="78"/>
        <v>0</v>
      </c>
      <c r="AH50" s="46">
        <f t="shared" si="79"/>
        <v>0</v>
      </c>
      <c r="AI50" s="46">
        <f t="shared" si="80"/>
        <v>-7127</v>
      </c>
      <c r="AJ50" s="46">
        <f t="shared" si="81"/>
        <v>0</v>
      </c>
      <c r="AK50" s="41"/>
      <c r="AL50" s="41"/>
      <c r="AM50" s="41"/>
      <c r="AN50" s="41"/>
      <c r="AP50" s="41"/>
      <c r="AR50" s="41"/>
      <c r="AS50" s="41"/>
      <c r="AT50" s="41"/>
    </row>
    <row r="51" spans="2:51" s="42" customFormat="1" ht="12" customHeight="1" x14ac:dyDescent="0.2">
      <c r="B51" s="45"/>
      <c r="C51" s="62" t="s">
        <v>164</v>
      </c>
      <c r="D51" s="46"/>
      <c r="E51" s="46">
        <v>0</v>
      </c>
      <c r="F51" s="46"/>
      <c r="G51" s="46">
        <v>0</v>
      </c>
      <c r="H51" s="46"/>
      <c r="I51" s="46">
        <v>0</v>
      </c>
      <c r="J51" s="46"/>
      <c r="K51" s="46">
        <v>0</v>
      </c>
      <c r="L51" s="46"/>
      <c r="M51" s="46">
        <v>0</v>
      </c>
      <c r="N51" s="46"/>
      <c r="O51" s="46">
        <v>0</v>
      </c>
      <c r="P51" s="46"/>
      <c r="Q51" s="46"/>
      <c r="R51" s="46"/>
      <c r="S51" s="46"/>
      <c r="U51" s="43">
        <f t="shared" si="66"/>
        <v>0</v>
      </c>
      <c r="V51" s="46">
        <f t="shared" si="67"/>
        <v>0</v>
      </c>
      <c r="W51" s="46">
        <f t="shared" si="68"/>
        <v>0</v>
      </c>
      <c r="X51" s="46">
        <f t="shared" si="69"/>
        <v>0</v>
      </c>
      <c r="Y51" s="43">
        <f t="shared" si="70"/>
        <v>0</v>
      </c>
      <c r="Z51" s="46">
        <f t="shared" si="71"/>
        <v>0</v>
      </c>
      <c r="AA51" s="46">
        <f t="shared" si="72"/>
        <v>0</v>
      </c>
      <c r="AB51" s="46">
        <f t="shared" si="73"/>
        <v>0</v>
      </c>
      <c r="AC51" s="43">
        <f t="shared" si="74"/>
        <v>0</v>
      </c>
      <c r="AD51" s="46">
        <f t="shared" si="75"/>
        <v>0</v>
      </c>
      <c r="AE51" s="46">
        <f t="shared" si="76"/>
        <v>0</v>
      </c>
      <c r="AF51" s="46">
        <f t="shared" si="77"/>
        <v>0</v>
      </c>
      <c r="AG51" s="46">
        <f t="shared" si="78"/>
        <v>0</v>
      </c>
      <c r="AH51" s="46">
        <f t="shared" si="79"/>
        <v>0</v>
      </c>
      <c r="AI51" s="46">
        <f t="shared" si="80"/>
        <v>0</v>
      </c>
      <c r="AJ51" s="46">
        <f t="shared" si="81"/>
        <v>0</v>
      </c>
      <c r="AK51" s="41"/>
      <c r="AL51" s="41"/>
      <c r="AM51" s="41"/>
      <c r="AN51" s="41"/>
      <c r="AP51" s="41"/>
      <c r="AR51" s="41"/>
      <c r="AS51" s="41"/>
      <c r="AT51" s="41"/>
    </row>
    <row r="52" spans="2:51" s="42" customFormat="1" ht="12" customHeight="1" x14ac:dyDescent="0.2">
      <c r="B52" s="45"/>
      <c r="C52" s="62" t="s">
        <v>188</v>
      </c>
      <c r="D52" s="46"/>
      <c r="E52" s="46">
        <v>0</v>
      </c>
      <c r="F52" s="46"/>
      <c r="G52" s="46">
        <v>0</v>
      </c>
      <c r="H52" s="46"/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U52" s="43">
        <f t="shared" si="66"/>
        <v>0</v>
      </c>
      <c r="V52" s="46">
        <f t="shared" si="67"/>
        <v>0</v>
      </c>
      <c r="W52" s="46">
        <f t="shared" si="68"/>
        <v>0</v>
      </c>
      <c r="X52" s="46">
        <f t="shared" si="69"/>
        <v>0</v>
      </c>
      <c r="Y52" s="43">
        <f t="shared" si="70"/>
        <v>0</v>
      </c>
      <c r="Z52" s="46">
        <f t="shared" si="71"/>
        <v>0</v>
      </c>
      <c r="AA52" s="46">
        <f t="shared" si="72"/>
        <v>0</v>
      </c>
      <c r="AB52" s="46">
        <f t="shared" si="73"/>
        <v>0</v>
      </c>
      <c r="AC52" s="43">
        <f t="shared" si="74"/>
        <v>0</v>
      </c>
      <c r="AD52" s="46">
        <f t="shared" si="75"/>
        <v>0</v>
      </c>
      <c r="AE52" s="46">
        <f t="shared" si="76"/>
        <v>0</v>
      </c>
      <c r="AF52" s="46">
        <f t="shared" si="77"/>
        <v>0</v>
      </c>
      <c r="AG52" s="46">
        <f t="shared" si="78"/>
        <v>0</v>
      </c>
      <c r="AH52" s="46">
        <f t="shared" si="79"/>
        <v>0</v>
      </c>
      <c r="AI52" s="46">
        <f t="shared" si="80"/>
        <v>0</v>
      </c>
      <c r="AJ52" s="46">
        <f t="shared" si="81"/>
        <v>0</v>
      </c>
      <c r="AK52" s="41"/>
      <c r="AM52" s="41"/>
      <c r="AN52" s="41"/>
      <c r="AP52" s="41"/>
      <c r="AR52" s="41"/>
      <c r="AS52" s="41"/>
      <c r="AT52" s="41"/>
    </row>
    <row r="53" spans="2:51" s="42" customFormat="1" ht="12" customHeight="1" x14ac:dyDescent="0.2">
      <c r="B53" s="45"/>
      <c r="C53" s="62" t="s">
        <v>165</v>
      </c>
      <c r="D53" s="46">
        <v>-3000</v>
      </c>
      <c r="E53" s="46">
        <v>-6000</v>
      </c>
      <c r="F53" s="46">
        <v>-6000</v>
      </c>
      <c r="G53" s="46">
        <v>-11594</v>
      </c>
      <c r="H53" s="46">
        <v>-1700</v>
      </c>
      <c r="I53" s="46">
        <v>-1700</v>
      </c>
      <c r="J53" s="46">
        <v>-2700</v>
      </c>
      <c r="K53" s="46">
        <v>-2700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/>
      <c r="R53" s="46">
        <v>0</v>
      </c>
      <c r="S53" s="46">
        <v>0</v>
      </c>
      <c r="U53" s="43">
        <f t="shared" si="66"/>
        <v>-3000</v>
      </c>
      <c r="V53" s="46">
        <f t="shared" si="67"/>
        <v>-3000</v>
      </c>
      <c r="W53" s="46">
        <f t="shared" si="68"/>
        <v>0</v>
      </c>
      <c r="X53" s="46">
        <f t="shared" si="69"/>
        <v>-5594</v>
      </c>
      <c r="Y53" s="43">
        <f t="shared" si="70"/>
        <v>-1700</v>
      </c>
      <c r="Z53" s="46">
        <f t="shared" si="71"/>
        <v>0</v>
      </c>
      <c r="AA53" s="46">
        <f t="shared" si="72"/>
        <v>-1000</v>
      </c>
      <c r="AB53" s="46">
        <f t="shared" si="73"/>
        <v>0</v>
      </c>
      <c r="AC53" s="43">
        <f t="shared" si="74"/>
        <v>0</v>
      </c>
      <c r="AD53" s="46">
        <f t="shared" si="75"/>
        <v>0</v>
      </c>
      <c r="AE53" s="46">
        <f t="shared" si="76"/>
        <v>0</v>
      </c>
      <c r="AF53" s="46">
        <f t="shared" si="77"/>
        <v>0</v>
      </c>
      <c r="AG53" s="46">
        <f t="shared" si="78"/>
        <v>0</v>
      </c>
      <c r="AH53" s="46">
        <f t="shared" si="79"/>
        <v>0</v>
      </c>
      <c r="AI53" s="46">
        <f t="shared" si="80"/>
        <v>0</v>
      </c>
      <c r="AJ53" s="46">
        <f t="shared" si="81"/>
        <v>0</v>
      </c>
      <c r="AK53" s="41"/>
      <c r="AM53" s="41"/>
      <c r="AN53" s="41"/>
      <c r="AP53" s="41"/>
      <c r="AR53" s="41"/>
      <c r="AS53" s="41"/>
      <c r="AT53" s="41"/>
    </row>
    <row r="54" spans="2:51" s="42" customFormat="1" ht="12" customHeight="1" x14ac:dyDescent="0.2">
      <c r="B54" s="45"/>
      <c r="C54" s="62" t="s">
        <v>166</v>
      </c>
      <c r="D54" s="46"/>
      <c r="E54" s="46">
        <v>0</v>
      </c>
      <c r="F54" s="46">
        <v>30000</v>
      </c>
      <c r="G54" s="46">
        <v>37400</v>
      </c>
      <c r="H54" s="46">
        <v>2194</v>
      </c>
      <c r="I54" s="46">
        <v>3194</v>
      </c>
      <c r="J54" s="46">
        <v>3194</v>
      </c>
      <c r="K54" s="46">
        <v>4394</v>
      </c>
      <c r="L54" s="46">
        <v>2500</v>
      </c>
      <c r="M54" s="46">
        <v>2500</v>
      </c>
      <c r="N54" s="46">
        <v>2500</v>
      </c>
      <c r="O54" s="46">
        <v>2500</v>
      </c>
      <c r="P54" s="46">
        <v>0</v>
      </c>
      <c r="Q54" s="46"/>
      <c r="R54" s="46">
        <v>0</v>
      </c>
      <c r="S54" s="46">
        <v>0</v>
      </c>
      <c r="U54" s="43">
        <f t="shared" si="66"/>
        <v>0</v>
      </c>
      <c r="V54" s="46">
        <f t="shared" si="67"/>
        <v>0</v>
      </c>
      <c r="W54" s="46">
        <f t="shared" si="68"/>
        <v>30000</v>
      </c>
      <c r="X54" s="46">
        <f t="shared" si="69"/>
        <v>7400</v>
      </c>
      <c r="Y54" s="43">
        <f t="shared" si="70"/>
        <v>2194</v>
      </c>
      <c r="Z54" s="46">
        <f t="shared" si="71"/>
        <v>1000</v>
      </c>
      <c r="AA54" s="46">
        <f t="shared" si="72"/>
        <v>0</v>
      </c>
      <c r="AB54" s="46">
        <f t="shared" si="73"/>
        <v>1200</v>
      </c>
      <c r="AC54" s="43">
        <f t="shared" si="74"/>
        <v>2500</v>
      </c>
      <c r="AD54" s="46">
        <f t="shared" si="75"/>
        <v>0</v>
      </c>
      <c r="AE54" s="46">
        <f t="shared" si="76"/>
        <v>0</v>
      </c>
      <c r="AF54" s="46">
        <f t="shared" si="77"/>
        <v>0</v>
      </c>
      <c r="AG54" s="46">
        <f t="shared" si="78"/>
        <v>0</v>
      </c>
      <c r="AH54" s="46">
        <f t="shared" si="79"/>
        <v>0</v>
      </c>
      <c r="AI54" s="46">
        <f t="shared" si="80"/>
        <v>0</v>
      </c>
      <c r="AJ54" s="46">
        <f t="shared" si="81"/>
        <v>0</v>
      </c>
      <c r="AK54" s="41"/>
      <c r="AM54" s="41"/>
      <c r="AN54" s="41"/>
      <c r="AP54" s="41"/>
      <c r="AR54" s="41"/>
      <c r="AS54" s="41"/>
      <c r="AT54" s="41"/>
    </row>
    <row r="55" spans="2:51" s="42" customFormat="1" ht="12" customHeight="1" x14ac:dyDescent="0.2">
      <c r="B55" s="45"/>
      <c r="C55" s="62" t="s">
        <v>167</v>
      </c>
      <c r="D55" s="46">
        <v>0</v>
      </c>
      <c r="E55" s="46">
        <v>0</v>
      </c>
      <c r="F55" s="46">
        <v>147</v>
      </c>
      <c r="G55" s="46">
        <v>147</v>
      </c>
      <c r="H55" s="46">
        <v>197</v>
      </c>
      <c r="I55" s="46">
        <v>892</v>
      </c>
      <c r="J55" s="46">
        <v>1399</v>
      </c>
      <c r="K55" s="46">
        <v>1399</v>
      </c>
      <c r="L55" s="46">
        <v>0</v>
      </c>
      <c r="M55" s="46">
        <v>101</v>
      </c>
      <c r="N55" s="46">
        <v>119</v>
      </c>
      <c r="O55" s="46">
        <v>127</v>
      </c>
      <c r="P55" s="46">
        <v>0</v>
      </c>
      <c r="Q55" s="46"/>
      <c r="R55" s="46">
        <v>0</v>
      </c>
      <c r="S55" s="46">
        <v>0</v>
      </c>
      <c r="U55" s="43">
        <f t="shared" si="66"/>
        <v>0</v>
      </c>
      <c r="V55" s="46">
        <f t="shared" si="67"/>
        <v>0</v>
      </c>
      <c r="W55" s="46">
        <f t="shared" si="68"/>
        <v>147</v>
      </c>
      <c r="X55" s="46">
        <f t="shared" si="69"/>
        <v>0</v>
      </c>
      <c r="Y55" s="43">
        <f t="shared" si="70"/>
        <v>197</v>
      </c>
      <c r="Z55" s="46">
        <f t="shared" si="71"/>
        <v>695</v>
      </c>
      <c r="AA55" s="46">
        <f t="shared" si="72"/>
        <v>507</v>
      </c>
      <c r="AB55" s="46">
        <f t="shared" si="73"/>
        <v>0</v>
      </c>
      <c r="AC55" s="43">
        <f t="shared" si="74"/>
        <v>0</v>
      </c>
      <c r="AD55" s="46">
        <f t="shared" si="75"/>
        <v>101</v>
      </c>
      <c r="AE55" s="46">
        <f t="shared" si="76"/>
        <v>18</v>
      </c>
      <c r="AF55" s="46">
        <f t="shared" si="77"/>
        <v>8</v>
      </c>
      <c r="AG55" s="46">
        <f t="shared" si="78"/>
        <v>0</v>
      </c>
      <c r="AH55" s="46">
        <f t="shared" si="79"/>
        <v>0</v>
      </c>
      <c r="AI55" s="46">
        <f t="shared" si="80"/>
        <v>0</v>
      </c>
      <c r="AJ55" s="46">
        <f t="shared" si="81"/>
        <v>0</v>
      </c>
      <c r="AK55" s="41"/>
      <c r="AM55" s="41"/>
      <c r="AN55" s="41"/>
      <c r="AP55" s="41"/>
      <c r="AR55" s="41"/>
      <c r="AS55" s="41"/>
      <c r="AT55" s="41"/>
    </row>
    <row r="56" spans="2:51" s="42" customFormat="1" ht="12" customHeight="1" x14ac:dyDescent="0.2">
      <c r="B56" s="45"/>
      <c r="C56" s="62" t="s">
        <v>168</v>
      </c>
      <c r="D56" s="46">
        <v>5734</v>
      </c>
      <c r="E56" s="46">
        <v>38707</v>
      </c>
      <c r="F56" s="46">
        <v>46887</v>
      </c>
      <c r="G56" s="46">
        <v>48044</v>
      </c>
      <c r="H56" s="46">
        <v>500</v>
      </c>
      <c r="I56" s="46">
        <v>32736</v>
      </c>
      <c r="J56" s="46">
        <v>33736</v>
      </c>
      <c r="K56" s="46">
        <v>42104</v>
      </c>
      <c r="L56" s="46">
        <v>0</v>
      </c>
      <c r="M56" s="46">
        <v>10367</v>
      </c>
      <c r="N56" s="46">
        <v>16919</v>
      </c>
      <c r="O56" s="46">
        <v>31446</v>
      </c>
      <c r="P56" s="46">
        <v>0</v>
      </c>
      <c r="Q56" s="46">
        <v>23630</v>
      </c>
      <c r="R56" s="46">
        <v>31946</v>
      </c>
      <c r="S56" s="46">
        <v>34473</v>
      </c>
      <c r="U56" s="43">
        <f t="shared" si="66"/>
        <v>5734</v>
      </c>
      <c r="V56" s="46">
        <f t="shared" si="67"/>
        <v>32973</v>
      </c>
      <c r="W56" s="46">
        <f t="shared" si="68"/>
        <v>8180</v>
      </c>
      <c r="X56" s="46">
        <f t="shared" si="69"/>
        <v>1157</v>
      </c>
      <c r="Y56" s="43">
        <f t="shared" si="70"/>
        <v>500</v>
      </c>
      <c r="Z56" s="46">
        <f t="shared" si="71"/>
        <v>32236</v>
      </c>
      <c r="AA56" s="46">
        <f t="shared" si="72"/>
        <v>1000</v>
      </c>
      <c r="AB56" s="46">
        <f t="shared" si="73"/>
        <v>8368</v>
      </c>
      <c r="AC56" s="43">
        <f t="shared" si="74"/>
        <v>0</v>
      </c>
      <c r="AD56" s="46">
        <f t="shared" si="75"/>
        <v>10367</v>
      </c>
      <c r="AE56" s="46">
        <f t="shared" si="76"/>
        <v>6552</v>
      </c>
      <c r="AF56" s="46">
        <f t="shared" si="77"/>
        <v>14527</v>
      </c>
      <c r="AG56" s="46">
        <f t="shared" si="78"/>
        <v>0</v>
      </c>
      <c r="AH56" s="46">
        <f t="shared" si="79"/>
        <v>23630</v>
      </c>
      <c r="AI56" s="46">
        <f t="shared" si="80"/>
        <v>8316</v>
      </c>
      <c r="AJ56" s="46">
        <f t="shared" si="81"/>
        <v>2527</v>
      </c>
      <c r="AK56" s="41"/>
      <c r="AM56" s="41"/>
      <c r="AN56" s="41"/>
      <c r="AP56" s="41"/>
      <c r="AR56" s="41"/>
      <c r="AS56" s="41"/>
      <c r="AT56" s="41"/>
    </row>
    <row r="57" spans="2:51" s="42" customFormat="1" ht="12" customHeight="1" x14ac:dyDescent="0.2">
      <c r="B57" s="45"/>
      <c r="C57" s="62" t="s">
        <v>169</v>
      </c>
      <c r="D57" s="46">
        <v>-1781</v>
      </c>
      <c r="E57" s="46">
        <v>-2448</v>
      </c>
      <c r="F57" s="46">
        <v>-1528</v>
      </c>
      <c r="G57" s="46">
        <v>-939</v>
      </c>
      <c r="H57" s="46">
        <v>198</v>
      </c>
      <c r="I57" s="46">
        <v>354</v>
      </c>
      <c r="J57" s="46">
        <v>819</v>
      </c>
      <c r="K57" s="46">
        <v>-700</v>
      </c>
      <c r="L57" s="46">
        <v>-1184</v>
      </c>
      <c r="M57" s="46">
        <v>-1153</v>
      </c>
      <c r="N57" s="46">
        <v>-5407</v>
      </c>
      <c r="O57" s="46">
        <v>1222</v>
      </c>
      <c r="P57" s="46">
        <v>-957</v>
      </c>
      <c r="Q57" s="46">
        <v>-1684</v>
      </c>
      <c r="R57" s="46">
        <v>-2424</v>
      </c>
      <c r="S57" s="46">
        <v>-813</v>
      </c>
      <c r="U57" s="43">
        <f t="shared" si="66"/>
        <v>-1781</v>
      </c>
      <c r="V57" s="46">
        <f t="shared" si="67"/>
        <v>-667</v>
      </c>
      <c r="W57" s="46">
        <f t="shared" si="68"/>
        <v>920</v>
      </c>
      <c r="X57" s="46">
        <f t="shared" si="69"/>
        <v>589</v>
      </c>
      <c r="Y57" s="43">
        <f t="shared" si="70"/>
        <v>198</v>
      </c>
      <c r="Z57" s="46">
        <f t="shared" si="71"/>
        <v>156</v>
      </c>
      <c r="AA57" s="46">
        <f t="shared" si="72"/>
        <v>465</v>
      </c>
      <c r="AB57" s="46">
        <f t="shared" si="73"/>
        <v>-1519</v>
      </c>
      <c r="AC57" s="43">
        <f t="shared" si="74"/>
        <v>-1184</v>
      </c>
      <c r="AD57" s="46">
        <f t="shared" si="75"/>
        <v>31</v>
      </c>
      <c r="AE57" s="46">
        <f t="shared" si="76"/>
        <v>-4254</v>
      </c>
      <c r="AF57" s="46">
        <f t="shared" si="77"/>
        <v>6629</v>
      </c>
      <c r="AG57" s="46">
        <f t="shared" si="78"/>
        <v>-957</v>
      </c>
      <c r="AH57" s="46">
        <f t="shared" si="79"/>
        <v>-727</v>
      </c>
      <c r="AI57" s="46">
        <f t="shared" si="80"/>
        <v>-740</v>
      </c>
      <c r="AJ57" s="46">
        <f t="shared" si="81"/>
        <v>1611</v>
      </c>
      <c r="AK57" s="41"/>
      <c r="AM57" s="41"/>
      <c r="AN57" s="41"/>
      <c r="AP57" s="41"/>
      <c r="AR57" s="41"/>
      <c r="AS57" s="41"/>
      <c r="AT57" s="41"/>
    </row>
    <row r="58" spans="2:51" ht="12" customHeight="1" x14ac:dyDescent="0.2">
      <c r="B58" s="167" t="s">
        <v>170</v>
      </c>
      <c r="C58" s="168"/>
      <c r="D58" s="64">
        <f t="shared" ref="D58:I58" si="82">SUM(D40:D57)</f>
        <v>-2928</v>
      </c>
      <c r="E58" s="64">
        <f t="shared" si="82"/>
        <v>24177</v>
      </c>
      <c r="F58" s="64">
        <f t="shared" si="82"/>
        <v>29650</v>
      </c>
      <c r="G58" s="64">
        <f t="shared" si="82"/>
        <v>32754</v>
      </c>
      <c r="H58" s="64">
        <f t="shared" si="82"/>
        <v>-3777</v>
      </c>
      <c r="I58" s="64">
        <f t="shared" si="82"/>
        <v>28033</v>
      </c>
      <c r="J58" s="64">
        <f>SUM(J40:J57)</f>
        <v>24460</v>
      </c>
      <c r="K58" s="64">
        <f t="shared" ref="K58:Q58" si="83">SUM(K40:K57)</f>
        <v>20862</v>
      </c>
      <c r="L58" s="64">
        <f t="shared" si="83"/>
        <v>-25</v>
      </c>
      <c r="M58" s="64">
        <f t="shared" si="83"/>
        <v>7981</v>
      </c>
      <c r="N58" s="64">
        <f t="shared" si="83"/>
        <v>5277</v>
      </c>
      <c r="O58" s="64">
        <f t="shared" si="83"/>
        <v>13331</v>
      </c>
      <c r="P58" s="64">
        <f t="shared" si="83"/>
        <v>-5870</v>
      </c>
      <c r="Q58" s="64">
        <f t="shared" si="83"/>
        <v>13288</v>
      </c>
      <c r="R58" s="64">
        <f t="shared" ref="R58:S58" si="84">SUM(R40:R57)</f>
        <v>10759</v>
      </c>
      <c r="S58" s="64">
        <f t="shared" si="84"/>
        <v>10488</v>
      </c>
      <c r="U58" s="64">
        <f t="shared" ref="U58:Z58" si="85">SUM(U40:U57)</f>
        <v>-2928</v>
      </c>
      <c r="V58" s="64">
        <f t="shared" si="85"/>
        <v>27105</v>
      </c>
      <c r="W58" s="64">
        <f t="shared" si="85"/>
        <v>5473</v>
      </c>
      <c r="X58" s="64">
        <f t="shared" si="85"/>
        <v>3104</v>
      </c>
      <c r="Y58" s="64">
        <f t="shared" si="85"/>
        <v>-3777</v>
      </c>
      <c r="Z58" s="64">
        <f t="shared" si="85"/>
        <v>31810</v>
      </c>
      <c r="AA58" s="64">
        <f>SUM(AA40:AA57)</f>
        <v>-3573</v>
      </c>
      <c r="AB58" s="64">
        <f t="shared" ref="AB58:AG58" si="86">SUM(AB40:AB57)</f>
        <v>-3598</v>
      </c>
      <c r="AC58" s="64">
        <f t="shared" si="86"/>
        <v>-25</v>
      </c>
      <c r="AD58" s="64">
        <f t="shared" si="86"/>
        <v>8006</v>
      </c>
      <c r="AE58" s="64">
        <f t="shared" si="86"/>
        <v>-2704</v>
      </c>
      <c r="AF58" s="64">
        <f t="shared" si="86"/>
        <v>8054</v>
      </c>
      <c r="AG58" s="64">
        <f t="shared" si="86"/>
        <v>-5870</v>
      </c>
      <c r="AH58" s="64">
        <f t="shared" ref="AH58:AI58" si="87">SUM(AH40:AH57)</f>
        <v>19158</v>
      </c>
      <c r="AI58" s="64">
        <f t="shared" si="87"/>
        <v>-2529</v>
      </c>
      <c r="AJ58" s="64">
        <f t="shared" ref="AJ58" si="88">SUM(AJ40:AJ57)</f>
        <v>-271</v>
      </c>
      <c r="AL58" s="42"/>
      <c r="AQ58" s="42"/>
      <c r="AU58" s="42"/>
      <c r="AV58" s="42"/>
      <c r="AW58" s="42"/>
      <c r="AX58" s="42"/>
      <c r="AY58" s="42"/>
    </row>
    <row r="59" spans="2:51" s="42" customFormat="1" ht="12" customHeight="1" x14ac:dyDescent="0.2">
      <c r="B59" s="59" t="s">
        <v>171</v>
      </c>
      <c r="C59" s="60"/>
      <c r="D59" s="60"/>
      <c r="E59" s="60"/>
      <c r="F59" s="60"/>
      <c r="G59" s="60"/>
      <c r="H59" s="60"/>
      <c r="I59" s="61"/>
      <c r="J59" s="61"/>
      <c r="K59" s="60"/>
      <c r="L59" s="60"/>
      <c r="M59" s="60"/>
      <c r="N59" s="60"/>
      <c r="O59" s="60"/>
      <c r="P59" s="60"/>
      <c r="Q59" s="60"/>
      <c r="R59" s="60"/>
      <c r="S59" s="60"/>
      <c r="U59" s="60"/>
      <c r="V59" s="60"/>
      <c r="W59" s="60"/>
      <c r="X59" s="60"/>
      <c r="Y59" s="60"/>
      <c r="Z59" s="61"/>
      <c r="AA59" s="61"/>
      <c r="AB59" s="60"/>
      <c r="AC59" s="60"/>
      <c r="AD59" s="60"/>
      <c r="AE59" s="60"/>
      <c r="AF59" s="60"/>
      <c r="AG59" s="60"/>
      <c r="AH59" s="60"/>
      <c r="AI59" s="60"/>
      <c r="AJ59" s="60"/>
      <c r="AK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</row>
    <row r="60" spans="2:51" s="42" customFormat="1" ht="12" customHeight="1" x14ac:dyDescent="0.2">
      <c r="B60" s="45"/>
      <c r="C60" s="62" t="s">
        <v>172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U60" s="43">
        <f t="shared" ref="U60:U70" si="89">D60</f>
        <v>0</v>
      </c>
      <c r="V60" s="46">
        <f t="shared" ref="V60:V70" si="90">E60-D60</f>
        <v>0</v>
      </c>
      <c r="W60" s="46">
        <f t="shared" ref="W60:W70" si="91">F60-E60</f>
        <v>0</v>
      </c>
      <c r="X60" s="46">
        <f t="shared" ref="X60:X70" si="92">G60-F60</f>
        <v>0</v>
      </c>
      <c r="Y60" s="43">
        <f t="shared" ref="Y60:Y70" si="93">H60</f>
        <v>0</v>
      </c>
      <c r="Z60" s="46">
        <f t="shared" ref="Z60:Z70" si="94">I60-H60</f>
        <v>0</v>
      </c>
      <c r="AA60" s="46">
        <f t="shared" ref="AA60:AA70" si="95">J60-I60</f>
        <v>0</v>
      </c>
      <c r="AB60" s="46">
        <f t="shared" ref="AB60:AB70" si="96">K60-J60</f>
        <v>0</v>
      </c>
      <c r="AC60" s="43">
        <f t="shared" ref="AC60:AC70" si="97">L60</f>
        <v>0</v>
      </c>
      <c r="AD60" s="46">
        <f t="shared" ref="AD60:AD70" si="98">M60-L60</f>
        <v>0</v>
      </c>
      <c r="AE60" s="46">
        <f t="shared" ref="AE60:AE70" si="99">N60-M60</f>
        <v>0</v>
      </c>
      <c r="AF60" s="46">
        <f t="shared" ref="AF60:AF70" si="100">O60-N60</f>
        <v>0</v>
      </c>
      <c r="AG60" s="46">
        <f t="shared" ref="AG60:AG70" si="101">P60</f>
        <v>0</v>
      </c>
      <c r="AH60" s="46">
        <f t="shared" ref="AH60:AH70" si="102">Q60-P60</f>
        <v>0</v>
      </c>
      <c r="AI60" s="46">
        <f t="shared" ref="AI60:AI70" si="103">R60-Q60</f>
        <v>0</v>
      </c>
      <c r="AJ60" s="46">
        <f t="shared" ref="AJ60:AJ70" si="104">S60-R60</f>
        <v>0</v>
      </c>
      <c r="AK60" s="41"/>
      <c r="AM60" s="41"/>
      <c r="AN60" s="41"/>
      <c r="AP60" s="41"/>
      <c r="AQ60" s="41"/>
      <c r="AR60" s="41"/>
      <c r="AS60" s="41"/>
      <c r="AT60" s="41"/>
    </row>
    <row r="61" spans="2:51" s="42" customFormat="1" ht="12" customHeight="1" x14ac:dyDescent="0.2">
      <c r="B61" s="45"/>
      <c r="C61" s="62" t="s">
        <v>173</v>
      </c>
      <c r="D61" s="46">
        <v>0</v>
      </c>
      <c r="E61" s="46">
        <v>-271</v>
      </c>
      <c r="F61" s="46">
        <v>-3089</v>
      </c>
      <c r="G61" s="46">
        <v>-4749</v>
      </c>
      <c r="H61" s="46">
        <v>-1299</v>
      </c>
      <c r="I61" s="46">
        <v>-1520</v>
      </c>
      <c r="J61" s="46">
        <v>-2251</v>
      </c>
      <c r="K61" s="46">
        <v>-2551</v>
      </c>
      <c r="L61" s="46">
        <v>-180</v>
      </c>
      <c r="M61" s="46">
        <v>-180</v>
      </c>
      <c r="N61" s="46">
        <v>-259</v>
      </c>
      <c r="O61" s="46">
        <v>-479</v>
      </c>
      <c r="P61" s="46">
        <v>-239</v>
      </c>
      <c r="Q61" s="46">
        <v>-361</v>
      </c>
      <c r="R61" s="46">
        <v>-361</v>
      </c>
      <c r="S61" s="46">
        <v>-810</v>
      </c>
      <c r="U61" s="43">
        <f t="shared" si="89"/>
        <v>0</v>
      </c>
      <c r="V61" s="46">
        <f t="shared" si="90"/>
        <v>-271</v>
      </c>
      <c r="W61" s="46">
        <f t="shared" si="91"/>
        <v>-2818</v>
      </c>
      <c r="X61" s="46">
        <f t="shared" si="92"/>
        <v>-1660</v>
      </c>
      <c r="Y61" s="43">
        <f t="shared" si="93"/>
        <v>-1299</v>
      </c>
      <c r="Z61" s="46">
        <f t="shared" si="94"/>
        <v>-221</v>
      </c>
      <c r="AA61" s="46">
        <f t="shared" si="95"/>
        <v>-731</v>
      </c>
      <c r="AB61" s="46">
        <f t="shared" si="96"/>
        <v>-300</v>
      </c>
      <c r="AC61" s="43">
        <f t="shared" si="97"/>
        <v>-180</v>
      </c>
      <c r="AD61" s="46">
        <f t="shared" si="98"/>
        <v>0</v>
      </c>
      <c r="AE61" s="46">
        <f t="shared" si="99"/>
        <v>-79</v>
      </c>
      <c r="AF61" s="46">
        <f t="shared" si="100"/>
        <v>-220</v>
      </c>
      <c r="AG61" s="46">
        <f t="shared" si="101"/>
        <v>-239</v>
      </c>
      <c r="AH61" s="46">
        <f t="shared" si="102"/>
        <v>-122</v>
      </c>
      <c r="AI61" s="46">
        <f t="shared" si="103"/>
        <v>0</v>
      </c>
      <c r="AJ61" s="46">
        <f t="shared" si="104"/>
        <v>-449</v>
      </c>
      <c r="AK61" s="41"/>
      <c r="AM61" s="41"/>
      <c r="AN61" s="41"/>
      <c r="AO61" s="41"/>
      <c r="AP61" s="41"/>
      <c r="AR61" s="41"/>
      <c r="AS61" s="41"/>
      <c r="AT61" s="41"/>
    </row>
    <row r="62" spans="2:51" ht="12" customHeight="1" x14ac:dyDescent="0.2">
      <c r="B62" s="45"/>
      <c r="C62" s="62" t="s">
        <v>174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6">
        <v>0</v>
      </c>
      <c r="S62" s="46">
        <v>0</v>
      </c>
      <c r="U62" s="43">
        <f t="shared" si="89"/>
        <v>0</v>
      </c>
      <c r="V62" s="46">
        <f t="shared" si="90"/>
        <v>0</v>
      </c>
      <c r="W62" s="46">
        <f t="shared" si="91"/>
        <v>0</v>
      </c>
      <c r="X62" s="46">
        <f t="shared" si="92"/>
        <v>0</v>
      </c>
      <c r="Y62" s="43">
        <f t="shared" si="93"/>
        <v>0</v>
      </c>
      <c r="Z62" s="46">
        <f t="shared" si="94"/>
        <v>0</v>
      </c>
      <c r="AA62" s="46">
        <f t="shared" si="95"/>
        <v>0</v>
      </c>
      <c r="AB62" s="46">
        <f t="shared" si="96"/>
        <v>0</v>
      </c>
      <c r="AC62" s="43">
        <f t="shared" si="97"/>
        <v>0</v>
      </c>
      <c r="AD62" s="46">
        <f t="shared" si="98"/>
        <v>0</v>
      </c>
      <c r="AE62" s="46">
        <f t="shared" si="99"/>
        <v>0</v>
      </c>
      <c r="AF62" s="46">
        <f t="shared" si="100"/>
        <v>0</v>
      </c>
      <c r="AG62" s="46">
        <f t="shared" si="101"/>
        <v>0</v>
      </c>
      <c r="AH62" s="46">
        <f t="shared" si="102"/>
        <v>0</v>
      </c>
      <c r="AI62" s="46">
        <f t="shared" si="103"/>
        <v>0</v>
      </c>
      <c r="AJ62" s="46">
        <f t="shared" si="104"/>
        <v>0</v>
      </c>
      <c r="AL62" s="42"/>
      <c r="AO62" s="42"/>
      <c r="AU62" s="42"/>
      <c r="AV62" s="42"/>
      <c r="AW62" s="42"/>
      <c r="AX62" s="42"/>
      <c r="AY62" s="42"/>
    </row>
    <row r="63" spans="2:51" ht="12" customHeight="1" x14ac:dyDescent="0.2">
      <c r="B63" s="45"/>
      <c r="C63" s="62" t="s">
        <v>175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/>
      <c r="P63" s="46">
        <v>0</v>
      </c>
      <c r="Q63" s="46">
        <v>0</v>
      </c>
      <c r="R63" s="46">
        <v>0</v>
      </c>
      <c r="S63" s="46">
        <v>0</v>
      </c>
      <c r="U63" s="43">
        <f t="shared" si="89"/>
        <v>0</v>
      </c>
      <c r="V63" s="46">
        <f t="shared" si="90"/>
        <v>0</v>
      </c>
      <c r="W63" s="46">
        <f t="shared" si="91"/>
        <v>0</v>
      </c>
      <c r="X63" s="46">
        <f t="shared" si="92"/>
        <v>0</v>
      </c>
      <c r="Y63" s="43">
        <f t="shared" si="93"/>
        <v>0</v>
      </c>
      <c r="Z63" s="46">
        <f t="shared" si="94"/>
        <v>0</v>
      </c>
      <c r="AA63" s="46">
        <f t="shared" si="95"/>
        <v>0</v>
      </c>
      <c r="AB63" s="46">
        <f t="shared" si="96"/>
        <v>0</v>
      </c>
      <c r="AC63" s="43">
        <f t="shared" si="97"/>
        <v>0</v>
      </c>
      <c r="AD63" s="46">
        <f t="shared" si="98"/>
        <v>0</v>
      </c>
      <c r="AE63" s="46">
        <f t="shared" si="99"/>
        <v>0</v>
      </c>
      <c r="AF63" s="46">
        <f t="shared" si="100"/>
        <v>0</v>
      </c>
      <c r="AG63" s="46">
        <f t="shared" si="101"/>
        <v>0</v>
      </c>
      <c r="AH63" s="46">
        <f t="shared" si="102"/>
        <v>0</v>
      </c>
      <c r="AI63" s="46">
        <f t="shared" si="103"/>
        <v>0</v>
      </c>
      <c r="AJ63" s="46">
        <f t="shared" si="104"/>
        <v>0</v>
      </c>
      <c r="AL63" s="42"/>
      <c r="AO63" s="42"/>
      <c r="AQ63" s="42"/>
    </row>
    <row r="64" spans="2:51" ht="12" customHeight="1" x14ac:dyDescent="0.2">
      <c r="B64" s="45"/>
      <c r="C64" s="62" t="s">
        <v>176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U64" s="43">
        <f t="shared" si="89"/>
        <v>0</v>
      </c>
      <c r="V64" s="46">
        <f t="shared" si="90"/>
        <v>0</v>
      </c>
      <c r="W64" s="46">
        <f t="shared" si="91"/>
        <v>0</v>
      </c>
      <c r="X64" s="46">
        <f t="shared" si="92"/>
        <v>0</v>
      </c>
      <c r="Y64" s="43">
        <f t="shared" si="93"/>
        <v>0</v>
      </c>
      <c r="Z64" s="46">
        <f t="shared" si="94"/>
        <v>0</v>
      </c>
      <c r="AA64" s="46">
        <f t="shared" si="95"/>
        <v>0</v>
      </c>
      <c r="AB64" s="46">
        <f t="shared" si="96"/>
        <v>0</v>
      </c>
      <c r="AC64" s="43">
        <f t="shared" si="97"/>
        <v>0</v>
      </c>
      <c r="AD64" s="46">
        <f t="shared" si="98"/>
        <v>0</v>
      </c>
      <c r="AE64" s="46">
        <f t="shared" si="99"/>
        <v>0</v>
      </c>
      <c r="AF64" s="46">
        <f t="shared" si="100"/>
        <v>0</v>
      </c>
      <c r="AG64" s="46">
        <f t="shared" si="101"/>
        <v>0</v>
      </c>
      <c r="AH64" s="46">
        <f t="shared" si="102"/>
        <v>0</v>
      </c>
      <c r="AI64" s="46">
        <f t="shared" si="103"/>
        <v>0</v>
      </c>
      <c r="AJ64" s="46">
        <f t="shared" si="104"/>
        <v>0</v>
      </c>
      <c r="AO64" s="42"/>
      <c r="AQ64" s="42"/>
    </row>
    <row r="65" spans="2:43" ht="12" customHeight="1" x14ac:dyDescent="0.2">
      <c r="B65" s="45"/>
      <c r="C65" s="62" t="s">
        <v>177</v>
      </c>
      <c r="D65" s="46"/>
      <c r="E65" s="46">
        <v>7296</v>
      </c>
      <c r="F65" s="46">
        <v>5700</v>
      </c>
      <c r="G65" s="46">
        <v>5983</v>
      </c>
      <c r="H65" s="46">
        <v>6112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3408</v>
      </c>
      <c r="O65" s="46">
        <v>0</v>
      </c>
      <c r="P65" s="46">
        <v>17542</v>
      </c>
      <c r="Q65" s="46">
        <v>18715</v>
      </c>
      <c r="R65" s="46">
        <v>60777</v>
      </c>
      <c r="S65" s="46">
        <v>58916</v>
      </c>
      <c r="U65" s="43">
        <f t="shared" si="89"/>
        <v>0</v>
      </c>
      <c r="V65" s="46">
        <f t="shared" si="90"/>
        <v>7296</v>
      </c>
      <c r="W65" s="46">
        <f t="shared" si="91"/>
        <v>-1596</v>
      </c>
      <c r="X65" s="46">
        <f t="shared" si="92"/>
        <v>283</v>
      </c>
      <c r="Y65" s="43">
        <f t="shared" si="93"/>
        <v>6112</v>
      </c>
      <c r="Z65" s="46">
        <f t="shared" si="94"/>
        <v>-6112</v>
      </c>
      <c r="AA65" s="46">
        <f t="shared" si="95"/>
        <v>0</v>
      </c>
      <c r="AB65" s="46">
        <f t="shared" si="96"/>
        <v>0</v>
      </c>
      <c r="AC65" s="43">
        <f t="shared" si="97"/>
        <v>0</v>
      </c>
      <c r="AD65" s="46">
        <f t="shared" si="98"/>
        <v>0</v>
      </c>
      <c r="AE65" s="46">
        <f t="shared" si="99"/>
        <v>3408</v>
      </c>
      <c r="AF65" s="46">
        <f t="shared" si="100"/>
        <v>-3408</v>
      </c>
      <c r="AG65" s="46">
        <f t="shared" si="101"/>
        <v>17542</v>
      </c>
      <c r="AH65" s="46">
        <f t="shared" si="102"/>
        <v>1173</v>
      </c>
      <c r="AI65" s="46">
        <f t="shared" si="103"/>
        <v>42062</v>
      </c>
      <c r="AJ65" s="46">
        <f t="shared" si="104"/>
        <v>-1861</v>
      </c>
      <c r="AQ65" s="42"/>
    </row>
    <row r="66" spans="2:43" ht="12" customHeight="1" x14ac:dyDescent="0.2">
      <c r="B66" s="45"/>
      <c r="C66" s="62" t="s">
        <v>178</v>
      </c>
      <c r="D66" s="46">
        <v>-3038</v>
      </c>
      <c r="E66" s="46">
        <v>-11250</v>
      </c>
      <c r="F66" s="46">
        <v>-20912</v>
      </c>
      <c r="G66" s="46">
        <v>-20912</v>
      </c>
      <c r="H66" s="46">
        <v>0</v>
      </c>
      <c r="I66" s="46">
        <v>-3124</v>
      </c>
      <c r="J66" s="46">
        <v>-9983</v>
      </c>
      <c r="K66" s="46">
        <v>-5285</v>
      </c>
      <c r="L66" s="46">
        <v>-8122</v>
      </c>
      <c r="M66" s="46">
        <v>-2862</v>
      </c>
      <c r="N66" s="46">
        <v>0</v>
      </c>
      <c r="O66" s="46">
        <v>-10356</v>
      </c>
      <c r="P66" s="46">
        <v>0</v>
      </c>
      <c r="Q66" s="46"/>
      <c r="R66" s="46">
        <v>-1000</v>
      </c>
      <c r="S66" s="46">
        <v>-4000</v>
      </c>
      <c r="U66" s="43">
        <f t="shared" si="89"/>
        <v>-3038</v>
      </c>
      <c r="V66" s="46">
        <f t="shared" si="90"/>
        <v>-8212</v>
      </c>
      <c r="W66" s="46">
        <f t="shared" si="91"/>
        <v>-9662</v>
      </c>
      <c r="X66" s="46">
        <f t="shared" si="92"/>
        <v>0</v>
      </c>
      <c r="Y66" s="43">
        <f t="shared" si="93"/>
        <v>0</v>
      </c>
      <c r="Z66" s="46">
        <f t="shared" si="94"/>
        <v>-3124</v>
      </c>
      <c r="AA66" s="46">
        <f t="shared" si="95"/>
        <v>-6859</v>
      </c>
      <c r="AB66" s="46">
        <f t="shared" si="96"/>
        <v>4698</v>
      </c>
      <c r="AC66" s="43">
        <f t="shared" si="97"/>
        <v>-8122</v>
      </c>
      <c r="AD66" s="46">
        <f t="shared" si="98"/>
        <v>5260</v>
      </c>
      <c r="AE66" s="46">
        <f t="shared" si="99"/>
        <v>2862</v>
      </c>
      <c r="AF66" s="46">
        <f t="shared" si="100"/>
        <v>-10356</v>
      </c>
      <c r="AG66" s="46">
        <f t="shared" si="101"/>
        <v>0</v>
      </c>
      <c r="AH66" s="46">
        <f t="shared" si="102"/>
        <v>0</v>
      </c>
      <c r="AI66" s="46">
        <f t="shared" si="103"/>
        <v>-1000</v>
      </c>
      <c r="AJ66" s="46">
        <f t="shared" si="104"/>
        <v>-3000</v>
      </c>
    </row>
    <row r="67" spans="2:43" ht="12" customHeight="1" x14ac:dyDescent="0.2">
      <c r="B67" s="45"/>
      <c r="C67" s="62" t="s">
        <v>179</v>
      </c>
      <c r="D67" s="46">
        <v>-440</v>
      </c>
      <c r="E67" s="46">
        <v>-841</v>
      </c>
      <c r="F67" s="46">
        <v>-1213</v>
      </c>
      <c r="G67" s="46">
        <v>-1606</v>
      </c>
      <c r="H67" s="46">
        <v>-359</v>
      </c>
      <c r="I67" s="46">
        <v>-708</v>
      </c>
      <c r="J67" s="46">
        <v>-1053</v>
      </c>
      <c r="K67" s="46">
        <v>-1376</v>
      </c>
      <c r="L67" s="46">
        <v>-328</v>
      </c>
      <c r="M67" s="46">
        <v>-489</v>
      </c>
      <c r="N67" s="46">
        <v>-618</v>
      </c>
      <c r="O67" s="46">
        <v>-722</v>
      </c>
      <c r="P67" s="46">
        <v>-117</v>
      </c>
      <c r="Q67" s="46">
        <v>-275</v>
      </c>
      <c r="R67" s="46">
        <v>-472</v>
      </c>
      <c r="S67" s="46">
        <v>-992</v>
      </c>
      <c r="U67" s="43">
        <f t="shared" si="89"/>
        <v>-440</v>
      </c>
      <c r="V67" s="46">
        <f t="shared" si="90"/>
        <v>-401</v>
      </c>
      <c r="W67" s="46">
        <f t="shared" si="91"/>
        <v>-372</v>
      </c>
      <c r="X67" s="46">
        <f t="shared" si="92"/>
        <v>-393</v>
      </c>
      <c r="Y67" s="43">
        <f t="shared" si="93"/>
        <v>-359</v>
      </c>
      <c r="Z67" s="46">
        <f t="shared" si="94"/>
        <v>-349</v>
      </c>
      <c r="AA67" s="46">
        <f t="shared" si="95"/>
        <v>-345</v>
      </c>
      <c r="AB67" s="46">
        <f t="shared" si="96"/>
        <v>-323</v>
      </c>
      <c r="AC67" s="43">
        <f t="shared" si="97"/>
        <v>-328</v>
      </c>
      <c r="AD67" s="46">
        <f t="shared" si="98"/>
        <v>-161</v>
      </c>
      <c r="AE67" s="46">
        <f t="shared" si="99"/>
        <v>-129</v>
      </c>
      <c r="AF67" s="46">
        <f t="shared" si="100"/>
        <v>-104</v>
      </c>
      <c r="AG67" s="46">
        <f t="shared" si="101"/>
        <v>-117</v>
      </c>
      <c r="AH67" s="46">
        <f t="shared" si="102"/>
        <v>-158</v>
      </c>
      <c r="AI67" s="46">
        <f t="shared" si="103"/>
        <v>-197</v>
      </c>
      <c r="AJ67" s="46">
        <f t="shared" si="104"/>
        <v>-520</v>
      </c>
    </row>
    <row r="68" spans="2:43" ht="12" customHeight="1" x14ac:dyDescent="0.2">
      <c r="B68" s="45"/>
      <c r="C68" s="62" t="s">
        <v>180</v>
      </c>
      <c r="D68" s="46">
        <v>0</v>
      </c>
      <c r="E68" s="46">
        <v>-28139</v>
      </c>
      <c r="F68" s="46">
        <v>-28139</v>
      </c>
      <c r="G68" s="46">
        <v>-41310</v>
      </c>
      <c r="H68" s="46">
        <v>0</v>
      </c>
      <c r="I68" s="46">
        <v>-29575</v>
      </c>
      <c r="J68" s="46">
        <v>-29575</v>
      </c>
      <c r="K68" s="46">
        <v>-44342</v>
      </c>
      <c r="L68" s="46">
        <v>0</v>
      </c>
      <c r="M68" s="46">
        <v>0</v>
      </c>
      <c r="N68" s="46">
        <v>-21324</v>
      </c>
      <c r="O68" s="46">
        <v>-36081</v>
      </c>
      <c r="P68" s="46">
        <v>0</v>
      </c>
      <c r="Q68" s="46"/>
      <c r="R68" s="46">
        <v>-24583</v>
      </c>
      <c r="S68" s="46">
        <v>-24583</v>
      </c>
      <c r="U68" s="43">
        <f t="shared" si="89"/>
        <v>0</v>
      </c>
      <c r="V68" s="46">
        <f t="shared" si="90"/>
        <v>-28139</v>
      </c>
      <c r="W68" s="46">
        <f t="shared" si="91"/>
        <v>0</v>
      </c>
      <c r="X68" s="46">
        <f t="shared" si="92"/>
        <v>-13171</v>
      </c>
      <c r="Y68" s="43">
        <f t="shared" si="93"/>
        <v>0</v>
      </c>
      <c r="Z68" s="46">
        <f t="shared" si="94"/>
        <v>-29575</v>
      </c>
      <c r="AA68" s="46">
        <f t="shared" si="95"/>
        <v>0</v>
      </c>
      <c r="AB68" s="46">
        <f t="shared" si="96"/>
        <v>-14767</v>
      </c>
      <c r="AC68" s="43">
        <f t="shared" si="97"/>
        <v>0</v>
      </c>
      <c r="AD68" s="46">
        <f t="shared" si="98"/>
        <v>0</v>
      </c>
      <c r="AE68" s="46">
        <f t="shared" si="99"/>
        <v>-21324</v>
      </c>
      <c r="AF68" s="46">
        <f t="shared" si="100"/>
        <v>-14757</v>
      </c>
      <c r="AG68" s="46">
        <f t="shared" si="101"/>
        <v>0</v>
      </c>
      <c r="AH68" s="46">
        <f t="shared" si="102"/>
        <v>0</v>
      </c>
      <c r="AI68" s="46">
        <f t="shared" si="103"/>
        <v>-24583</v>
      </c>
      <c r="AJ68" s="46">
        <f t="shared" si="104"/>
        <v>0</v>
      </c>
    </row>
    <row r="69" spans="2:43" ht="12" customHeight="1" x14ac:dyDescent="0.2">
      <c r="B69" s="45"/>
      <c r="C69" s="62" t="s">
        <v>181</v>
      </c>
      <c r="D69" s="46">
        <v>-272</v>
      </c>
      <c r="E69" s="46">
        <v>-545</v>
      </c>
      <c r="F69" s="46">
        <v>-755</v>
      </c>
      <c r="G69" s="46">
        <v>-977</v>
      </c>
      <c r="H69" s="46">
        <v>-327</v>
      </c>
      <c r="I69" s="46">
        <v>-697</v>
      </c>
      <c r="J69" s="46">
        <v>-1075</v>
      </c>
      <c r="K69" s="46">
        <v>-2825</v>
      </c>
      <c r="L69" s="46">
        <v>-339</v>
      </c>
      <c r="M69" s="46">
        <v>-723</v>
      </c>
      <c r="N69" s="46">
        <v>-1049</v>
      </c>
      <c r="O69" s="46">
        <v>-1408</v>
      </c>
      <c r="P69" s="46">
        <v>-422</v>
      </c>
      <c r="Q69" s="46">
        <v>-752</v>
      </c>
      <c r="R69" s="46">
        <v>-1111</v>
      </c>
      <c r="S69" s="46">
        <v>-1591</v>
      </c>
      <c r="U69" s="43">
        <f t="shared" si="89"/>
        <v>-272</v>
      </c>
      <c r="V69" s="46">
        <f t="shared" si="90"/>
        <v>-273</v>
      </c>
      <c r="W69" s="46">
        <f t="shared" si="91"/>
        <v>-210</v>
      </c>
      <c r="X69" s="46">
        <f t="shared" si="92"/>
        <v>-222</v>
      </c>
      <c r="Y69" s="43">
        <f t="shared" si="93"/>
        <v>-327</v>
      </c>
      <c r="Z69" s="46">
        <f t="shared" si="94"/>
        <v>-370</v>
      </c>
      <c r="AA69" s="46">
        <f t="shared" si="95"/>
        <v>-378</v>
      </c>
      <c r="AB69" s="46">
        <f t="shared" si="96"/>
        <v>-1750</v>
      </c>
      <c r="AC69" s="43">
        <f t="shared" si="97"/>
        <v>-339</v>
      </c>
      <c r="AD69" s="46">
        <f t="shared" si="98"/>
        <v>-384</v>
      </c>
      <c r="AE69" s="46">
        <f t="shared" si="99"/>
        <v>-326</v>
      </c>
      <c r="AF69" s="46">
        <f t="shared" si="100"/>
        <v>-359</v>
      </c>
      <c r="AG69" s="46">
        <f t="shared" si="101"/>
        <v>-422</v>
      </c>
      <c r="AH69" s="46">
        <f t="shared" si="102"/>
        <v>-330</v>
      </c>
      <c r="AI69" s="46">
        <f t="shared" si="103"/>
        <v>-359</v>
      </c>
      <c r="AJ69" s="46">
        <f t="shared" si="104"/>
        <v>-480</v>
      </c>
    </row>
    <row r="70" spans="2:43" ht="12" customHeight="1" x14ac:dyDescent="0.2">
      <c r="B70" s="45"/>
      <c r="C70" s="62" t="s">
        <v>169</v>
      </c>
      <c r="D70" s="46">
        <v>-30</v>
      </c>
      <c r="E70" s="46">
        <v>-95</v>
      </c>
      <c r="F70" s="46">
        <v>-193</v>
      </c>
      <c r="G70" s="46">
        <v>-230</v>
      </c>
      <c r="H70" s="46">
        <v>-84</v>
      </c>
      <c r="I70" s="46">
        <v>-168</v>
      </c>
      <c r="J70" s="46">
        <v>-259</v>
      </c>
      <c r="K70" s="46">
        <v>-318</v>
      </c>
      <c r="L70" s="46">
        <v>-78</v>
      </c>
      <c r="M70" s="46">
        <v>-135</v>
      </c>
      <c r="N70" s="46">
        <v>-265</v>
      </c>
      <c r="O70" s="46">
        <v>-314</v>
      </c>
      <c r="P70" s="46">
        <v>-136</v>
      </c>
      <c r="Q70" s="46">
        <v>-183</v>
      </c>
      <c r="R70" s="46">
        <v>-252</v>
      </c>
      <c r="S70" s="46">
        <v>-334</v>
      </c>
      <c r="U70" s="43">
        <f t="shared" si="89"/>
        <v>-30</v>
      </c>
      <c r="V70" s="46">
        <f t="shared" si="90"/>
        <v>-65</v>
      </c>
      <c r="W70" s="46">
        <f t="shared" si="91"/>
        <v>-98</v>
      </c>
      <c r="X70" s="46">
        <f t="shared" si="92"/>
        <v>-37</v>
      </c>
      <c r="Y70" s="43">
        <f t="shared" si="93"/>
        <v>-84</v>
      </c>
      <c r="Z70" s="46">
        <f t="shared" si="94"/>
        <v>-84</v>
      </c>
      <c r="AA70" s="46">
        <f t="shared" si="95"/>
        <v>-91</v>
      </c>
      <c r="AB70" s="46">
        <f t="shared" si="96"/>
        <v>-59</v>
      </c>
      <c r="AC70" s="43">
        <f t="shared" si="97"/>
        <v>-78</v>
      </c>
      <c r="AD70" s="46">
        <f t="shared" si="98"/>
        <v>-57</v>
      </c>
      <c r="AE70" s="46">
        <f t="shared" si="99"/>
        <v>-130</v>
      </c>
      <c r="AF70" s="46">
        <f t="shared" si="100"/>
        <v>-49</v>
      </c>
      <c r="AG70" s="46">
        <f t="shared" si="101"/>
        <v>-136</v>
      </c>
      <c r="AH70" s="46">
        <f t="shared" si="102"/>
        <v>-47</v>
      </c>
      <c r="AI70" s="46">
        <f t="shared" si="103"/>
        <v>-69</v>
      </c>
      <c r="AJ70" s="46">
        <f t="shared" si="104"/>
        <v>-82</v>
      </c>
    </row>
    <row r="71" spans="2:43" ht="12" customHeight="1" x14ac:dyDescent="0.2">
      <c r="B71" s="167" t="s">
        <v>182</v>
      </c>
      <c r="C71" s="168"/>
      <c r="D71" s="64">
        <f t="shared" ref="D71:G71" si="105">SUM(D60:D70)</f>
        <v>-3780</v>
      </c>
      <c r="E71" s="64">
        <f t="shared" si="105"/>
        <v>-33845</v>
      </c>
      <c r="F71" s="64">
        <f t="shared" si="105"/>
        <v>-48601</v>
      </c>
      <c r="G71" s="64">
        <f t="shared" si="105"/>
        <v>-63801</v>
      </c>
      <c r="H71" s="64">
        <f t="shared" ref="H71:I71" si="106">SUM(H60:H70)</f>
        <v>4043</v>
      </c>
      <c r="I71" s="64">
        <f t="shared" si="106"/>
        <v>-35792</v>
      </c>
      <c r="J71" s="64">
        <f>SUM(J60:J70)</f>
        <v>-44196</v>
      </c>
      <c r="K71" s="64">
        <f t="shared" ref="K71:O71" si="107">SUM(K60:K70)</f>
        <v>-56697</v>
      </c>
      <c r="L71" s="64">
        <f t="shared" si="107"/>
        <v>-9047</v>
      </c>
      <c r="M71" s="64">
        <f t="shared" si="107"/>
        <v>-4389</v>
      </c>
      <c r="N71" s="64">
        <f t="shared" si="107"/>
        <v>-20107</v>
      </c>
      <c r="O71" s="64">
        <f t="shared" si="107"/>
        <v>-49360</v>
      </c>
      <c r="P71" s="64">
        <f t="shared" ref="P71:Q71" si="108">SUM(P60:P70)</f>
        <v>16628</v>
      </c>
      <c r="Q71" s="64">
        <f t="shared" si="108"/>
        <v>17144</v>
      </c>
      <c r="R71" s="64">
        <f t="shared" ref="R71:S71" si="109">SUM(R60:R70)</f>
        <v>32998</v>
      </c>
      <c r="S71" s="64">
        <f t="shared" si="109"/>
        <v>26606</v>
      </c>
      <c r="U71" s="64">
        <f t="shared" ref="U71:Z71" si="110">SUM(U60:U70)</f>
        <v>-3780</v>
      </c>
      <c r="V71" s="64">
        <f t="shared" si="110"/>
        <v>-30065</v>
      </c>
      <c r="W71" s="64">
        <f t="shared" si="110"/>
        <v>-14756</v>
      </c>
      <c r="X71" s="64">
        <f t="shared" si="110"/>
        <v>-15200</v>
      </c>
      <c r="Y71" s="64">
        <f t="shared" si="110"/>
        <v>4043</v>
      </c>
      <c r="Z71" s="64">
        <f t="shared" si="110"/>
        <v>-39835</v>
      </c>
      <c r="AA71" s="64">
        <f>SUM(AA60:AA70)</f>
        <v>-8404</v>
      </c>
      <c r="AB71" s="64">
        <f t="shared" ref="AB71:AF71" si="111">SUM(AB60:AB70)</f>
        <v>-12501</v>
      </c>
      <c r="AC71" s="64">
        <f t="shared" si="111"/>
        <v>-9047</v>
      </c>
      <c r="AD71" s="64">
        <f t="shared" si="111"/>
        <v>4658</v>
      </c>
      <c r="AE71" s="64">
        <f t="shared" si="111"/>
        <v>-15718</v>
      </c>
      <c r="AF71" s="64">
        <f t="shared" si="111"/>
        <v>-29253</v>
      </c>
      <c r="AG71" s="64">
        <f t="shared" ref="AG71:AH71" si="112">SUM(AG60:AG70)</f>
        <v>16628</v>
      </c>
      <c r="AH71" s="64">
        <f t="shared" si="112"/>
        <v>516</v>
      </c>
      <c r="AI71" s="64">
        <f t="shared" ref="AI71:AJ71" si="113">SUM(AI60:AI70)</f>
        <v>15854</v>
      </c>
      <c r="AJ71" s="64">
        <f t="shared" si="113"/>
        <v>-6392</v>
      </c>
    </row>
    <row r="72" spans="2:43" ht="12" customHeight="1" x14ac:dyDescent="0.2">
      <c r="B72" s="167" t="s">
        <v>183</v>
      </c>
      <c r="C72" s="168"/>
      <c r="D72" s="64">
        <f t="shared" ref="D72:G72" si="114">SUM(D38,D58,D71)</f>
        <v>-1650</v>
      </c>
      <c r="E72" s="64">
        <f t="shared" si="114"/>
        <v>-1200</v>
      </c>
      <c r="F72" s="64">
        <f t="shared" si="114"/>
        <v>344</v>
      </c>
      <c r="G72" s="64">
        <f t="shared" si="114"/>
        <v>-1595</v>
      </c>
      <c r="H72" s="64">
        <f t="shared" ref="H72:I72" si="115">SUM(H38,H58,H71)</f>
        <v>1</v>
      </c>
      <c r="I72" s="64">
        <f t="shared" si="115"/>
        <v>1282</v>
      </c>
      <c r="J72" s="64">
        <f>SUM(J38,J58,J71)</f>
        <v>1243</v>
      </c>
      <c r="K72" s="64">
        <f t="shared" ref="K72:O72" si="116">SUM(K38,K58,K71)</f>
        <v>2371</v>
      </c>
      <c r="L72" s="64">
        <f t="shared" si="116"/>
        <v>4018</v>
      </c>
      <c r="M72" s="64">
        <f t="shared" si="116"/>
        <v>3974</v>
      </c>
      <c r="N72" s="64">
        <f t="shared" si="116"/>
        <v>-1971</v>
      </c>
      <c r="O72" s="64">
        <f t="shared" si="116"/>
        <v>286</v>
      </c>
      <c r="P72" s="64">
        <f t="shared" ref="P72:Q72" si="117">SUM(P38,P58,P71)</f>
        <v>135</v>
      </c>
      <c r="Q72" s="64">
        <f t="shared" si="117"/>
        <v>-2321</v>
      </c>
      <c r="R72" s="64">
        <f t="shared" ref="R72:S72" si="118">SUM(R38,R58,R71)</f>
        <v>-1936</v>
      </c>
      <c r="S72" s="64">
        <f t="shared" si="118"/>
        <v>-2081</v>
      </c>
      <c r="U72" s="64">
        <f t="shared" ref="U72:Z72" si="119">SUM(U38,U58,U71)</f>
        <v>-1650</v>
      </c>
      <c r="V72" s="64">
        <f t="shared" si="119"/>
        <v>450</v>
      </c>
      <c r="W72" s="64">
        <f t="shared" si="119"/>
        <v>1544</v>
      </c>
      <c r="X72" s="64">
        <f t="shared" si="119"/>
        <v>-1939</v>
      </c>
      <c r="Y72" s="64">
        <f t="shared" si="119"/>
        <v>1</v>
      </c>
      <c r="Z72" s="64">
        <f t="shared" si="119"/>
        <v>1281</v>
      </c>
      <c r="AA72" s="64">
        <f>SUM(AA38,AA58,AA71)</f>
        <v>-39</v>
      </c>
      <c r="AB72" s="64">
        <f t="shared" ref="AB72:AF72" si="120">SUM(AB38,AB58,AB71)</f>
        <v>1128</v>
      </c>
      <c r="AC72" s="64">
        <f t="shared" si="120"/>
        <v>4018</v>
      </c>
      <c r="AD72" s="64">
        <f t="shared" si="120"/>
        <v>-44</v>
      </c>
      <c r="AE72" s="64">
        <f t="shared" si="120"/>
        <v>-5945</v>
      </c>
      <c r="AF72" s="64">
        <f t="shared" si="120"/>
        <v>2257</v>
      </c>
      <c r="AG72" s="64">
        <f t="shared" ref="AG72:AH72" si="121">SUM(AG38,AG58,AG71)</f>
        <v>135</v>
      </c>
      <c r="AH72" s="64">
        <f t="shared" si="121"/>
        <v>-2456</v>
      </c>
      <c r="AI72" s="64">
        <f t="shared" ref="AI72:AJ72" si="122">SUM(AI38,AI58,AI71)</f>
        <v>385</v>
      </c>
      <c r="AJ72" s="64">
        <f t="shared" si="122"/>
        <v>-145</v>
      </c>
    </row>
    <row r="73" spans="2:43" ht="12" customHeight="1" x14ac:dyDescent="0.2">
      <c r="B73" s="65"/>
      <c r="C73" s="66" t="s">
        <v>184</v>
      </c>
      <c r="D73" s="67">
        <f t="shared" ref="D73:G73" si="123">SUM(J77,-D75)</f>
        <v>0</v>
      </c>
      <c r="E73" s="67">
        <f t="shared" si="123"/>
        <v>0</v>
      </c>
      <c r="F73" s="67">
        <f t="shared" si="123"/>
        <v>0</v>
      </c>
      <c r="G73" s="67">
        <f t="shared" si="123"/>
        <v>0</v>
      </c>
      <c r="H73" s="67">
        <f>SUM(N77,-H75)</f>
        <v>0</v>
      </c>
      <c r="I73" s="67">
        <f>SUM(O77,-I75)</f>
        <v>0</v>
      </c>
      <c r="J73" s="67">
        <f>SUM(T77,-J75)</f>
        <v>0</v>
      </c>
      <c r="K73" s="67">
        <f t="shared" ref="K73:S73" si="124">SUM(T77,-K75)</f>
        <v>0</v>
      </c>
      <c r="L73" s="67">
        <f t="shared" si="124"/>
        <v>0</v>
      </c>
      <c r="M73" s="67">
        <f t="shared" si="124"/>
        <v>0</v>
      </c>
      <c r="N73" s="67">
        <f t="shared" si="124"/>
        <v>0</v>
      </c>
      <c r="O73" s="67">
        <f t="shared" si="124"/>
        <v>0</v>
      </c>
      <c r="P73" s="67">
        <f t="shared" si="124"/>
        <v>0</v>
      </c>
      <c r="Q73" s="67">
        <f t="shared" si="124"/>
        <v>0</v>
      </c>
      <c r="R73" s="67">
        <f t="shared" si="124"/>
        <v>0</v>
      </c>
      <c r="S73" s="67">
        <f t="shared" si="124"/>
        <v>0</v>
      </c>
      <c r="U73" s="67">
        <f t="shared" ref="U73" si="125">SUM(AA77,-U75)</f>
        <v>0</v>
      </c>
      <c r="V73" s="67">
        <f t="shared" ref="V73" si="126">SUM(AB77,-V75)</f>
        <v>0</v>
      </c>
      <c r="W73" s="67">
        <f t="shared" ref="W73" si="127">SUM(AC77,-W75)</f>
        <v>0</v>
      </c>
      <c r="X73" s="67">
        <f t="shared" ref="X73" si="128">SUM(AD77,-X75)</f>
        <v>0</v>
      </c>
      <c r="Y73" s="67">
        <f>SUM(AE77,-Y75)</f>
        <v>0</v>
      </c>
      <c r="Z73" s="67">
        <f>SUM(AF77,-Z75)</f>
        <v>0</v>
      </c>
      <c r="AA73" s="67">
        <f>SUM(AG77,-AA75)</f>
        <v>0</v>
      </c>
      <c r="AB73" s="67">
        <f>SUM(AG77,-AB75)</f>
        <v>0</v>
      </c>
      <c r="AC73" s="67">
        <f>SUM(AH77,-AC75)</f>
        <v>0</v>
      </c>
      <c r="AD73" s="67">
        <f>SUM(AH77,-AD75)</f>
        <v>0</v>
      </c>
      <c r="AE73" s="67">
        <f>SUM(AJ77,-AE75)</f>
        <v>0</v>
      </c>
      <c r="AF73" s="67">
        <f>SUM(AL77,-AF75)</f>
        <v>0</v>
      </c>
      <c r="AG73" s="67">
        <f>SUM(AM77,-AG75)</f>
        <v>0</v>
      </c>
      <c r="AH73" s="67">
        <f>SUM(AM77,-AH75)</f>
        <v>0</v>
      </c>
      <c r="AI73" s="67">
        <f>SUM(AN77,-AI75)</f>
        <v>0</v>
      </c>
      <c r="AJ73" s="67">
        <f>SUM(AO77,-AJ75)</f>
        <v>0</v>
      </c>
    </row>
    <row r="74" spans="2:43" ht="12" customHeight="1" x14ac:dyDescent="0.2">
      <c r="B74" s="169" t="s">
        <v>185</v>
      </c>
      <c r="C74" s="170"/>
      <c r="D74" s="43">
        <v>3426</v>
      </c>
      <c r="E74" s="43">
        <v>3426</v>
      </c>
      <c r="F74" s="43">
        <v>3426</v>
      </c>
      <c r="G74" s="43">
        <v>3426</v>
      </c>
      <c r="H74" s="43">
        <v>1831</v>
      </c>
      <c r="I74" s="43">
        <v>1831</v>
      </c>
      <c r="J74" s="43">
        <v>1831</v>
      </c>
      <c r="K74" s="43">
        <v>1831</v>
      </c>
      <c r="L74" s="43">
        <v>4202</v>
      </c>
      <c r="M74" s="43">
        <v>4202</v>
      </c>
      <c r="N74" s="43">
        <v>4202</v>
      </c>
      <c r="O74" s="43">
        <v>4202</v>
      </c>
      <c r="P74" s="43">
        <f>O76</f>
        <v>4488</v>
      </c>
      <c r="Q74" s="43">
        <f>O76</f>
        <v>4488</v>
      </c>
      <c r="R74" s="43">
        <f>O76</f>
        <v>4488</v>
      </c>
      <c r="S74" s="43">
        <f>O76</f>
        <v>4488</v>
      </c>
      <c r="U74" s="43">
        <f t="shared" ref="U74:U75" si="129">D74</f>
        <v>3426</v>
      </c>
      <c r="V74" s="43">
        <f>U76</f>
        <v>1776</v>
      </c>
      <c r="W74" s="43">
        <f t="shared" ref="W74:X74" si="130">V76</f>
        <v>2226</v>
      </c>
      <c r="X74" s="43">
        <f t="shared" si="130"/>
        <v>3770</v>
      </c>
      <c r="Y74" s="43">
        <f>H74</f>
        <v>1831</v>
      </c>
      <c r="Z74" s="43">
        <f>Y76</f>
        <v>1832</v>
      </c>
      <c r="AA74" s="43">
        <f t="shared" ref="AA74:AB74" si="131">Z76</f>
        <v>3113</v>
      </c>
      <c r="AB74" s="43">
        <f t="shared" si="131"/>
        <v>3074</v>
      </c>
      <c r="AC74" s="43">
        <f>L74</f>
        <v>4202</v>
      </c>
      <c r="AD74" s="43">
        <f>AC76</f>
        <v>8220</v>
      </c>
      <c r="AE74" s="43">
        <f>AD76</f>
        <v>8176</v>
      </c>
      <c r="AF74" s="43">
        <f>AE76</f>
        <v>2231</v>
      </c>
      <c r="AG74" s="43">
        <f t="shared" ref="AG74:AG75" si="132">P74</f>
        <v>4488</v>
      </c>
      <c r="AH74" s="43">
        <f>AG76</f>
        <v>4623</v>
      </c>
      <c r="AI74" s="43">
        <f>AH76</f>
        <v>2167</v>
      </c>
      <c r="AJ74" s="43">
        <f>AI76</f>
        <v>2552</v>
      </c>
    </row>
    <row r="75" spans="2:43" ht="12" customHeight="1" x14ac:dyDescent="0.2">
      <c r="B75" s="45"/>
      <c r="C75" s="62" t="s">
        <v>186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U75" s="43">
        <f t="shared" si="129"/>
        <v>0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>
        <f t="shared" si="132"/>
        <v>0</v>
      </c>
      <c r="AH75" s="46"/>
      <c r="AI75" s="46"/>
      <c r="AJ75" s="46"/>
    </row>
    <row r="76" spans="2:43" ht="12" customHeight="1" x14ac:dyDescent="0.2">
      <c r="B76" s="167" t="s">
        <v>187</v>
      </c>
      <c r="C76" s="168"/>
      <c r="D76" s="64">
        <f t="shared" ref="D76:I76" si="133">SUM(D72,D74)</f>
        <v>1776</v>
      </c>
      <c r="E76" s="64">
        <f t="shared" si="133"/>
        <v>2226</v>
      </c>
      <c r="F76" s="64">
        <f t="shared" si="133"/>
        <v>3770</v>
      </c>
      <c r="G76" s="64">
        <f t="shared" si="133"/>
        <v>1831</v>
      </c>
      <c r="H76" s="64">
        <f t="shared" si="133"/>
        <v>1832</v>
      </c>
      <c r="I76" s="64">
        <f t="shared" si="133"/>
        <v>3113</v>
      </c>
      <c r="J76" s="64">
        <f>SUM(J72,J74)</f>
        <v>3074</v>
      </c>
      <c r="K76" s="64">
        <f t="shared" ref="K76:Q76" si="134">SUM(K72,K74)</f>
        <v>4202</v>
      </c>
      <c r="L76" s="64">
        <f t="shared" si="134"/>
        <v>8220</v>
      </c>
      <c r="M76" s="64">
        <f t="shared" si="134"/>
        <v>8176</v>
      </c>
      <c r="N76" s="64">
        <f t="shared" si="134"/>
        <v>2231</v>
      </c>
      <c r="O76" s="64">
        <f t="shared" si="134"/>
        <v>4488</v>
      </c>
      <c r="P76" s="64">
        <f t="shared" si="134"/>
        <v>4623</v>
      </c>
      <c r="Q76" s="64">
        <f t="shared" si="134"/>
        <v>2167</v>
      </c>
      <c r="R76" s="64">
        <f t="shared" ref="R76:S76" si="135">SUM(R72,R74)</f>
        <v>2552</v>
      </c>
      <c r="S76" s="64">
        <f t="shared" si="135"/>
        <v>2407</v>
      </c>
      <c r="U76" s="64">
        <f t="shared" ref="U76:Z76" si="136">SUM(U72,U74)</f>
        <v>1776</v>
      </c>
      <c r="V76" s="64">
        <f t="shared" si="136"/>
        <v>2226</v>
      </c>
      <c r="W76" s="64">
        <f t="shared" si="136"/>
        <v>3770</v>
      </c>
      <c r="X76" s="64">
        <f t="shared" si="136"/>
        <v>1831</v>
      </c>
      <c r="Y76" s="64">
        <f t="shared" si="136"/>
        <v>1832</v>
      </c>
      <c r="Z76" s="64">
        <f t="shared" si="136"/>
        <v>3113</v>
      </c>
      <c r="AA76" s="64">
        <f>SUM(AA72,AA74)</f>
        <v>3074</v>
      </c>
      <c r="AB76" s="64">
        <f t="shared" ref="AB76:AG76" si="137">SUM(AB72,AB74)</f>
        <v>4202</v>
      </c>
      <c r="AC76" s="64">
        <f t="shared" si="137"/>
        <v>8220</v>
      </c>
      <c r="AD76" s="64">
        <f t="shared" si="137"/>
        <v>8176</v>
      </c>
      <c r="AE76" s="64">
        <f t="shared" si="137"/>
        <v>2231</v>
      </c>
      <c r="AF76" s="64">
        <f t="shared" si="137"/>
        <v>4488</v>
      </c>
      <c r="AG76" s="64">
        <f t="shared" si="137"/>
        <v>4623</v>
      </c>
      <c r="AH76" s="64">
        <f t="shared" ref="AH76:AI76" si="138">SUM(AH72,AH74)</f>
        <v>2167</v>
      </c>
      <c r="AI76" s="64">
        <f t="shared" si="138"/>
        <v>2552</v>
      </c>
      <c r="AJ76" s="64">
        <f t="shared" ref="AJ76" si="139">SUM(AJ72,AJ74)</f>
        <v>2407</v>
      </c>
    </row>
    <row r="77" spans="2:43" ht="12" customHeight="1" x14ac:dyDescent="0.2">
      <c r="B77" s="48"/>
      <c r="C77" s="63" t="s">
        <v>186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</row>
    <row r="78" spans="2:43" s="73" customFormat="1" ht="12" customHeight="1" x14ac:dyDescent="0.2">
      <c r="B78" s="72"/>
      <c r="C78" s="72"/>
      <c r="T78" s="74"/>
      <c r="U78" s="73" t="b">
        <f t="shared" ref="U78:AG78" si="140">U76=D76</f>
        <v>1</v>
      </c>
      <c r="V78" s="73" t="b">
        <f t="shared" si="140"/>
        <v>1</v>
      </c>
      <c r="W78" s="73" t="b">
        <f t="shared" si="140"/>
        <v>1</v>
      </c>
      <c r="X78" s="73" t="b">
        <f t="shared" si="140"/>
        <v>1</v>
      </c>
      <c r="Y78" s="73" t="b">
        <f t="shared" si="140"/>
        <v>1</v>
      </c>
      <c r="Z78" s="73" t="b">
        <f t="shared" si="140"/>
        <v>1</v>
      </c>
      <c r="AA78" s="73" t="b">
        <f t="shared" si="140"/>
        <v>1</v>
      </c>
      <c r="AB78" s="73" t="b">
        <f t="shared" si="140"/>
        <v>1</v>
      </c>
      <c r="AC78" s="73" t="b">
        <f t="shared" si="140"/>
        <v>1</v>
      </c>
      <c r="AD78" s="73" t="b">
        <f t="shared" si="140"/>
        <v>1</v>
      </c>
      <c r="AE78" s="73" t="b">
        <f t="shared" si="140"/>
        <v>1</v>
      </c>
      <c r="AF78" s="73" t="b">
        <f t="shared" si="140"/>
        <v>1</v>
      </c>
      <c r="AG78" s="73" t="b">
        <f t="shared" si="140"/>
        <v>1</v>
      </c>
    </row>
    <row r="79" spans="2:43" ht="12" customHeight="1" x14ac:dyDescent="0.2">
      <c r="B79" s="49"/>
      <c r="C79" s="49"/>
    </row>
    <row r="80" spans="2:43" ht="12" customHeight="1" x14ac:dyDescent="0.2">
      <c r="B80" s="50"/>
      <c r="C80" s="51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</row>
    <row r="81" spans="2:35" ht="12" customHeight="1" x14ac:dyDescent="0.2">
      <c r="B81" s="50"/>
      <c r="C81" s="51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</row>
    <row r="82" spans="2:35" s="55" customFormat="1" ht="12" customHeight="1" x14ac:dyDescent="0.2">
      <c r="B82" s="53"/>
      <c r="C82" s="54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3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</row>
  </sheetData>
  <mergeCells count="14">
    <mergeCell ref="B2:C2"/>
    <mergeCell ref="B34:C34"/>
    <mergeCell ref="B38:C38"/>
    <mergeCell ref="B58:C58"/>
    <mergeCell ref="B71:C71"/>
    <mergeCell ref="B3:C4"/>
    <mergeCell ref="B6:C6"/>
    <mergeCell ref="B7:C7"/>
    <mergeCell ref="B25:C25"/>
    <mergeCell ref="V3:AJ3"/>
    <mergeCell ref="D3:Q3"/>
    <mergeCell ref="B72:C72"/>
    <mergeCell ref="B74:C74"/>
    <mergeCell ref="B76:C76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2022-04-13T11:50:31Z</dcterms:modified>
</cp:coreProperties>
</file>