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BOCZE\STRONA\"/>
    </mc:Choice>
  </mc:AlternateContent>
  <xr:revisionPtr revIDLastSave="0" documentId="13_ncr:1_{3663EF1F-2C8B-49DD-BD91-BE6FA7AE90EC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BS!$B$1:$AE$95</definedName>
    <definedName name="_xlnm.Print_Area" localSheetId="6">CF!$B$5:$AP$83</definedName>
    <definedName name="_xlnm.Print_Area" localSheetId="12">EE!$B$1:$AD$32</definedName>
    <definedName name="_xlnm.Print_Area" localSheetId="13">GAZ!$B$1:$AD$21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Summary!$B$1:$M$35</definedName>
    <definedName name="_xlnm.Print_Area" localSheetId="14">'W&amp;H'!$B$1:$AD$21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" i="12" l="1"/>
  <c r="AC19" i="12"/>
  <c r="AC17" i="12"/>
  <c r="AC16" i="12"/>
  <c r="AC15" i="12"/>
  <c r="AC13" i="12"/>
  <c r="AC12" i="12"/>
  <c r="AC10" i="12"/>
  <c r="W11" i="12"/>
  <c r="W14" i="12" s="1"/>
  <c r="W18" i="12" s="1"/>
  <c r="W20" i="12" s="1"/>
  <c r="W11" i="11"/>
  <c r="W14" i="11" s="1"/>
  <c r="W18" i="11" s="1"/>
  <c r="W20" i="11" s="1"/>
  <c r="AC19" i="11"/>
  <c r="AC17" i="11"/>
  <c r="AC16" i="11"/>
  <c r="AC15" i="11"/>
  <c r="AC13" i="11"/>
  <c r="AC12" i="11"/>
  <c r="AC10" i="11"/>
  <c r="AC9" i="11"/>
  <c r="W30" i="10" l="1"/>
  <c r="W11" i="10"/>
  <c r="W14" i="10" s="1"/>
  <c r="W18" i="10" s="1"/>
  <c r="W20" i="10" s="1"/>
  <c r="AC19" i="10"/>
  <c r="AC17" i="10"/>
  <c r="AC16" i="10"/>
  <c r="AC15" i="10"/>
  <c r="AC13" i="10"/>
  <c r="AC12" i="10"/>
  <c r="AC10" i="10"/>
  <c r="AC9" i="10"/>
  <c r="W25" i="10"/>
  <c r="W77" i="3"/>
  <c r="L22" i="16" s="1"/>
  <c r="W64" i="3"/>
  <c r="L21" i="16" s="1"/>
  <c r="W12" i="3"/>
  <c r="W31" i="3" s="1"/>
  <c r="W40" i="3" s="1"/>
  <c r="W44" i="3" s="1"/>
  <c r="AR11" i="3"/>
  <c r="AR13" i="3"/>
  <c r="AR14" i="3"/>
  <c r="AR15" i="3"/>
  <c r="AR16" i="3"/>
  <c r="AR17" i="3"/>
  <c r="AR18" i="3"/>
  <c r="AR19" i="3"/>
  <c r="AR21" i="3"/>
  <c r="AR22" i="3"/>
  <c r="AR23" i="3"/>
  <c r="AR24" i="3"/>
  <c r="AR25" i="3"/>
  <c r="AR26" i="3"/>
  <c r="AR27" i="3"/>
  <c r="AR28" i="3"/>
  <c r="AR29" i="3"/>
  <c r="AR30" i="3"/>
  <c r="AR32" i="3"/>
  <c r="AR33" i="3"/>
  <c r="AR34" i="3"/>
  <c r="AR35" i="3"/>
  <c r="AR36" i="3"/>
  <c r="AR37" i="3"/>
  <c r="AR38" i="3"/>
  <c r="AR39" i="3"/>
  <c r="AR41" i="3"/>
  <c r="AR42" i="3"/>
  <c r="AR43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6" i="3"/>
  <c r="AR67" i="3"/>
  <c r="AR68" i="3"/>
  <c r="AR69" i="3"/>
  <c r="AR70" i="3"/>
  <c r="AR71" i="3"/>
  <c r="AR72" i="3"/>
  <c r="AR73" i="3"/>
  <c r="AR74" i="3"/>
  <c r="AR75" i="3"/>
  <c r="AR76" i="3"/>
  <c r="AC94" i="2"/>
  <c r="AC93" i="2"/>
  <c r="AC92" i="2"/>
  <c r="AC91" i="2"/>
  <c r="AC90" i="2"/>
  <c r="AC89" i="2"/>
  <c r="AC87" i="2"/>
  <c r="AC86" i="2"/>
  <c r="AC85" i="2"/>
  <c r="AC84" i="2"/>
  <c r="AC83" i="2"/>
  <c r="AC81" i="2"/>
  <c r="AC80" i="2"/>
  <c r="AC77" i="2"/>
  <c r="AC76" i="2"/>
  <c r="AC75" i="2"/>
  <c r="AC74" i="2"/>
  <c r="AC73" i="2"/>
  <c r="AC72" i="2"/>
  <c r="AC71" i="2"/>
  <c r="AC69" i="2"/>
  <c r="AC68" i="2"/>
  <c r="AC64" i="2"/>
  <c r="AC63" i="2"/>
  <c r="AC62" i="2"/>
  <c r="AC61" i="2"/>
  <c r="AC59" i="2"/>
  <c r="AC58" i="2"/>
  <c r="AC57" i="2"/>
  <c r="AC56" i="2"/>
  <c r="AC55" i="2"/>
  <c r="AC54" i="2"/>
  <c r="AC53" i="2"/>
  <c r="AC49" i="2"/>
  <c r="AC48" i="2"/>
  <c r="AC47" i="2"/>
  <c r="AC46" i="2"/>
  <c r="AC45" i="2"/>
  <c r="AC44" i="2"/>
  <c r="AC43" i="2"/>
  <c r="AC42" i="2"/>
  <c r="AC41" i="2"/>
  <c r="AC39" i="2"/>
  <c r="AC38" i="2"/>
  <c r="AC36" i="2"/>
  <c r="AC35" i="2"/>
  <c r="AC34" i="2"/>
  <c r="AC33" i="2"/>
  <c r="AC31" i="2"/>
  <c r="AC30" i="2"/>
  <c r="AC28" i="2"/>
  <c r="AC27" i="2"/>
  <c r="AC26" i="2"/>
  <c r="AC25" i="2"/>
  <c r="AC23" i="2"/>
  <c r="AC22" i="2"/>
  <c r="AC21" i="2"/>
  <c r="AC20" i="2"/>
  <c r="AC19" i="2"/>
  <c r="AC17" i="2"/>
  <c r="AC16" i="2"/>
  <c r="AC15" i="2"/>
  <c r="AC14" i="2"/>
  <c r="AC13" i="2"/>
  <c r="AC12" i="2"/>
  <c r="AC11" i="2"/>
  <c r="AR64" i="3" l="1"/>
  <c r="AR77" i="3"/>
  <c r="W78" i="3"/>
  <c r="W82" i="3" s="1"/>
  <c r="L20" i="16"/>
  <c r="AR12" i="3"/>
  <c r="AR31" i="3" s="1"/>
  <c r="AR40" i="3" s="1"/>
  <c r="AR44" i="3" s="1"/>
  <c r="AR78" i="3" s="1"/>
  <c r="W18" i="2"/>
  <c r="AC18" i="2" s="1"/>
  <c r="W21" i="2"/>
  <c r="W24" i="2"/>
  <c r="AC24" i="2" s="1"/>
  <c r="W32" i="2"/>
  <c r="AC32" i="2" s="1"/>
  <c r="W37" i="2"/>
  <c r="AC37" i="2" s="1"/>
  <c r="W40" i="2"/>
  <c r="AC40" i="2" s="1"/>
  <c r="W60" i="2"/>
  <c r="W67" i="2"/>
  <c r="AC67" i="2" s="1"/>
  <c r="W70" i="2"/>
  <c r="AC70" i="2" s="1"/>
  <c r="W79" i="2"/>
  <c r="AC79" i="2" s="1"/>
  <c r="W82" i="2"/>
  <c r="AC82" i="2" s="1"/>
  <c r="W88" i="2"/>
  <c r="AC88" i="2" s="1"/>
  <c r="M64" i="13"/>
  <c r="M63" i="13"/>
  <c r="M61" i="13"/>
  <c r="M60" i="13"/>
  <c r="M57" i="13"/>
  <c r="M56" i="13"/>
  <c r="M55" i="13"/>
  <c r="M54" i="13"/>
  <c r="M53" i="13"/>
  <c r="M52" i="13"/>
  <c r="M51" i="13"/>
  <c r="M50" i="13"/>
  <c r="M40" i="13"/>
  <c r="M35" i="13"/>
  <c r="M32" i="13"/>
  <c r="M31" i="13"/>
  <c r="M29" i="13"/>
  <c r="M28" i="13"/>
  <c r="M27" i="13"/>
  <c r="M24" i="13"/>
  <c r="M23" i="13"/>
  <c r="M22" i="13"/>
  <c r="M21" i="13"/>
  <c r="M18" i="13"/>
  <c r="M17" i="13"/>
  <c r="M15" i="13"/>
  <c r="M14" i="13"/>
  <c r="M12" i="13"/>
  <c r="M11" i="13"/>
  <c r="W78" i="2" l="1"/>
  <c r="AC78" i="2" s="1"/>
  <c r="W52" i="2"/>
  <c r="AC60" i="2"/>
  <c r="W51" i="2"/>
  <c r="AC51" i="2" s="1"/>
  <c r="AC52" i="2"/>
  <c r="W66" i="2"/>
  <c r="W29" i="2"/>
  <c r="AC29" i="2" s="1"/>
  <c r="W10" i="2"/>
  <c r="AC10" i="2" s="1"/>
  <c r="W65" i="2" l="1"/>
  <c r="AC65" i="2" s="1"/>
  <c r="AC66" i="2"/>
  <c r="W95" i="2"/>
  <c r="AC95" i="2" s="1"/>
  <c r="W50" i="2"/>
  <c r="AC50" i="2" s="1"/>
  <c r="AA74" i="14"/>
  <c r="M77" i="13" s="1"/>
  <c r="AA75" i="14" l="1"/>
  <c r="AA62" i="14"/>
  <c r="AA59" i="14"/>
  <c r="AA48" i="14"/>
  <c r="AA10" i="14" l="1"/>
  <c r="AA13" i="14"/>
  <c r="AA20" i="14"/>
  <c r="AA26" i="14"/>
  <c r="AA43" i="14"/>
  <c r="AA16" i="14" l="1"/>
  <c r="AA19" i="14" s="1"/>
  <c r="AA25" i="14" s="1"/>
  <c r="AA30" i="14" l="1" a="1"/>
  <c r="AA30" i="14" s="1"/>
  <c r="AA33" i="14" s="1"/>
  <c r="AA37" i="14" s="1"/>
  <c r="AA58" i="14" s="1"/>
  <c r="AA39" i="14"/>
  <c r="AA41" i="14" s="1"/>
  <c r="AA42" i="14" s="1"/>
  <c r="V11" i="11" l="1"/>
  <c r="V14" i="11" s="1"/>
  <c r="V18" i="11" s="1"/>
  <c r="V20" i="11" s="1"/>
  <c r="V11" i="12"/>
  <c r="V14" i="12" s="1"/>
  <c r="V18" i="12" s="1"/>
  <c r="V20" i="12" s="1"/>
  <c r="V26" i="10"/>
  <c r="V30" i="10" l="1"/>
  <c r="V11" i="10"/>
  <c r="V14" i="10" s="1"/>
  <c r="V18" i="10" s="1"/>
  <c r="V20" i="10" s="1"/>
  <c r="V25" i="10"/>
  <c r="AQ66" i="3" l="1"/>
  <c r="AQ67" i="3"/>
  <c r="AQ68" i="3"/>
  <c r="AQ69" i="3"/>
  <c r="AQ70" i="3"/>
  <c r="AQ71" i="3"/>
  <c r="AQ72" i="3"/>
  <c r="AQ73" i="3"/>
  <c r="AQ74" i="3"/>
  <c r="AQ75" i="3"/>
  <c r="AQ76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11" i="3"/>
  <c r="AQ13" i="3"/>
  <c r="AQ14" i="3"/>
  <c r="AQ15" i="3"/>
  <c r="AQ16" i="3"/>
  <c r="AQ17" i="3"/>
  <c r="AQ18" i="3"/>
  <c r="AQ19" i="3"/>
  <c r="AQ21" i="3"/>
  <c r="AQ22" i="3"/>
  <c r="AQ23" i="3"/>
  <c r="AQ24" i="3"/>
  <c r="AQ25" i="3"/>
  <c r="AQ26" i="3"/>
  <c r="AQ27" i="3"/>
  <c r="AQ28" i="3"/>
  <c r="AQ29" i="3"/>
  <c r="AQ30" i="3"/>
  <c r="AQ32" i="3"/>
  <c r="AQ33" i="3"/>
  <c r="AQ34" i="3"/>
  <c r="AQ35" i="3"/>
  <c r="AQ36" i="3"/>
  <c r="AQ37" i="3"/>
  <c r="AQ38" i="3"/>
  <c r="AQ39" i="3"/>
  <c r="AQ41" i="3"/>
  <c r="AQ42" i="3"/>
  <c r="AQ43" i="3"/>
  <c r="V77" i="3"/>
  <c r="V64" i="3"/>
  <c r="V12" i="3"/>
  <c r="V31" i="3" s="1"/>
  <c r="V40" i="3" s="1"/>
  <c r="V44" i="3" s="1"/>
  <c r="Z74" i="14"/>
  <c r="Z75" i="14" s="1"/>
  <c r="L29" i="16"/>
  <c r="L30" i="16"/>
  <c r="V88" i="2"/>
  <c r="V82" i="2"/>
  <c r="V79" i="2"/>
  <c r="V78" i="2" s="1"/>
  <c r="L32" i="16" s="1"/>
  <c r="V70" i="2"/>
  <c r="V67" i="2"/>
  <c r="V60" i="2"/>
  <c r="V52" i="2"/>
  <c r="V51" i="2" s="1"/>
  <c r="L28" i="16" s="1"/>
  <c r="V40" i="2"/>
  <c r="V37" i="2"/>
  <c r="V32" i="2"/>
  <c r="V24" i="2"/>
  <c r="V21" i="2"/>
  <c r="V18" i="2"/>
  <c r="V78" i="3" l="1"/>
  <c r="V82" i="3" s="1"/>
  <c r="AQ77" i="3"/>
  <c r="V10" i="2"/>
  <c r="L26" i="16" s="1"/>
  <c r="V29" i="2"/>
  <c r="L27" i="16" s="1"/>
  <c r="AQ64" i="3"/>
  <c r="AQ12" i="3"/>
  <c r="AQ31" i="3" s="1"/>
  <c r="AQ40" i="3" s="1"/>
  <c r="AQ44" i="3" s="1"/>
  <c r="AQ78" i="3" s="1"/>
  <c r="V66" i="2"/>
  <c r="V50" i="2"/>
  <c r="V65" i="2" l="1"/>
  <c r="L31" i="16"/>
  <c r="Z62" i="14"/>
  <c r="Z59" i="14"/>
  <c r="Z48" i="14"/>
  <c r="Z43" i="14"/>
  <c r="Z26" i="14"/>
  <c r="Z20" i="14"/>
  <c r="Z13" i="14"/>
  <c r="Z10" i="14"/>
  <c r="U11" i="11"/>
  <c r="U14" i="11" s="1"/>
  <c r="U18" i="11" s="1"/>
  <c r="U20" i="11" s="1"/>
  <c r="U11" i="12"/>
  <c r="U14" i="12" s="1"/>
  <c r="U18" i="12" s="1"/>
  <c r="U20" i="12" s="1"/>
  <c r="V95" i="2" l="1"/>
  <c r="Z16" i="14"/>
  <c r="Z19" i="14" s="1"/>
  <c r="Z25" i="14" s="1"/>
  <c r="Z39" i="14" s="1"/>
  <c r="Z41" i="14" s="1"/>
  <c r="Z42" i="14" s="1"/>
  <c r="U11" i="10"/>
  <c r="U14" i="10" s="1"/>
  <c r="U18" i="10" s="1"/>
  <c r="U20" i="10" s="1"/>
  <c r="U30" i="10"/>
  <c r="Y80" i="3"/>
  <c r="AK28" i="3"/>
  <c r="AK27" i="3"/>
  <c r="AG28" i="3"/>
  <c r="AG27" i="3"/>
  <c r="AC28" i="3"/>
  <c r="AC27" i="3"/>
  <c r="Z28" i="3"/>
  <c r="AA28" i="3"/>
  <c r="AB28" i="3"/>
  <c r="AD28" i="3"/>
  <c r="AE28" i="3"/>
  <c r="AF28" i="3"/>
  <c r="AH28" i="3"/>
  <c r="AI28" i="3"/>
  <c r="AJ28" i="3"/>
  <c r="AL28" i="3"/>
  <c r="AM28" i="3"/>
  <c r="AN28" i="3"/>
  <c r="AO28" i="3"/>
  <c r="AP28" i="3"/>
  <c r="AP76" i="3"/>
  <c r="AP75" i="3"/>
  <c r="AP74" i="3"/>
  <c r="AP73" i="3"/>
  <c r="AP72" i="3"/>
  <c r="AP71" i="3"/>
  <c r="AP70" i="3"/>
  <c r="AP69" i="3"/>
  <c r="AP68" i="3"/>
  <c r="AP67" i="3"/>
  <c r="AP66" i="3"/>
  <c r="AP77" i="3" s="1"/>
  <c r="AP63" i="3"/>
  <c r="AP62" i="3"/>
  <c r="AP61" i="3"/>
  <c r="AP60" i="3"/>
  <c r="AP59" i="3"/>
  <c r="AP58" i="3"/>
  <c r="AP57" i="3"/>
  <c r="AP56" i="3"/>
  <c r="AP55" i="3"/>
  <c r="AP54" i="3"/>
  <c r="AP53" i="3"/>
  <c r="AP52" i="3"/>
  <c r="AP51" i="3"/>
  <c r="AP50" i="3"/>
  <c r="AP49" i="3"/>
  <c r="AP48" i="3"/>
  <c r="AP64" i="3" s="1"/>
  <c r="AP47" i="3"/>
  <c r="AP46" i="3"/>
  <c r="AP43" i="3"/>
  <c r="AP42" i="3"/>
  <c r="AP41" i="3"/>
  <c r="AP39" i="3"/>
  <c r="AP38" i="3"/>
  <c r="AP37" i="3"/>
  <c r="AP36" i="3"/>
  <c r="AP35" i="3"/>
  <c r="AP34" i="3"/>
  <c r="AP33" i="3"/>
  <c r="AP32" i="3"/>
  <c r="AP30" i="3"/>
  <c r="AP29" i="3"/>
  <c r="AP27" i="3"/>
  <c r="AP26" i="3"/>
  <c r="AP25" i="3"/>
  <c r="AP24" i="3"/>
  <c r="AP23" i="3"/>
  <c r="AP22" i="3"/>
  <c r="AP21" i="3"/>
  <c r="AP19" i="3"/>
  <c r="AP18" i="3"/>
  <c r="AP17" i="3"/>
  <c r="AP16" i="3"/>
  <c r="AP15" i="3"/>
  <c r="AP14" i="3"/>
  <c r="AP13" i="3"/>
  <c r="AP11" i="3"/>
  <c r="U77" i="3"/>
  <c r="U64" i="3"/>
  <c r="U12" i="3"/>
  <c r="U31" i="3" s="1"/>
  <c r="U40" i="3" s="1"/>
  <c r="U44" i="3" s="1"/>
  <c r="U88" i="2"/>
  <c r="U82" i="2"/>
  <c r="U79" i="2"/>
  <c r="U70" i="2"/>
  <c r="U67" i="2"/>
  <c r="U66" i="2" s="1"/>
  <c r="U60" i="2"/>
  <c r="U40" i="2"/>
  <c r="U37" i="2"/>
  <c r="U32" i="2"/>
  <c r="U29" i="2" s="1"/>
  <c r="U24" i="2"/>
  <c r="U21" i="2"/>
  <c r="U18" i="2"/>
  <c r="Y75" i="14"/>
  <c r="Y43" i="14"/>
  <c r="Y62" i="14"/>
  <c r="Y59" i="14"/>
  <c r="Y48" i="14"/>
  <c r="Y26" i="14"/>
  <c r="Y20" i="14"/>
  <c r="Y13" i="14"/>
  <c r="Y10" i="14"/>
  <c r="T11" i="11"/>
  <c r="T14" i="11" s="1"/>
  <c r="T18" i="11" s="1"/>
  <c r="T20" i="11" s="1"/>
  <c r="AC11" i="12"/>
  <c r="T11" i="12"/>
  <c r="T14" i="12" s="1"/>
  <c r="T18" i="12" s="1"/>
  <c r="T20" i="12" s="1"/>
  <c r="Z30" i="14" l="1" a="1"/>
  <c r="Z30" i="14" s="1"/>
  <c r="Z33" i="14" s="1"/>
  <c r="Z37" i="14" s="1"/>
  <c r="Z58" i="14" s="1"/>
  <c r="U52" i="2"/>
  <c r="U51" i="2" s="1"/>
  <c r="AC11" i="11"/>
  <c r="AC14" i="11" s="1"/>
  <c r="AC18" i="11" s="1"/>
  <c r="AC20" i="11" s="1"/>
  <c r="U78" i="3"/>
  <c r="AP12" i="3"/>
  <c r="AP31" i="3" s="1"/>
  <c r="AP40" i="3" s="1"/>
  <c r="AP44" i="3" s="1"/>
  <c r="AP78" i="3" s="1"/>
  <c r="U78" i="2"/>
  <c r="U10" i="2"/>
  <c r="Y16" i="14"/>
  <c r="AC14" i="12"/>
  <c r="AC18" i="12" s="1"/>
  <c r="AC20" i="12" s="1"/>
  <c r="Y19" i="14" l="1"/>
  <c r="U65" i="2"/>
  <c r="U50" i="2"/>
  <c r="T30" i="10"/>
  <c r="T11" i="10"/>
  <c r="T14" i="10" s="1"/>
  <c r="T18" i="10" s="1"/>
  <c r="T20" i="10" s="1"/>
  <c r="L15" i="16"/>
  <c r="L16" i="16"/>
  <c r="AO81" i="3"/>
  <c r="AO76" i="3"/>
  <c r="AO75" i="3"/>
  <c r="AO74" i="3"/>
  <c r="AO73" i="3"/>
  <c r="AO72" i="3"/>
  <c r="AO71" i="3"/>
  <c r="AO70" i="3"/>
  <c r="AO69" i="3"/>
  <c r="AO68" i="3"/>
  <c r="AO67" i="3"/>
  <c r="AO66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3" i="3"/>
  <c r="AO42" i="3"/>
  <c r="AO41" i="3"/>
  <c r="AO39" i="3"/>
  <c r="AO38" i="3"/>
  <c r="AO37" i="3"/>
  <c r="AO36" i="3"/>
  <c r="AO35" i="3"/>
  <c r="AO34" i="3"/>
  <c r="AO33" i="3"/>
  <c r="AO32" i="3"/>
  <c r="AO30" i="3"/>
  <c r="AO29" i="3"/>
  <c r="AO27" i="3"/>
  <c r="AO26" i="3"/>
  <c r="AO25" i="3"/>
  <c r="AO24" i="3"/>
  <c r="AO23" i="3"/>
  <c r="AO22" i="3"/>
  <c r="AO21" i="3"/>
  <c r="AO19" i="3"/>
  <c r="AO18" i="3"/>
  <c r="AO17" i="3"/>
  <c r="AO16" i="3"/>
  <c r="AO15" i="3"/>
  <c r="AO14" i="3"/>
  <c r="AO13" i="3"/>
  <c r="AO11" i="3"/>
  <c r="T77" i="3"/>
  <c r="T64" i="3"/>
  <c r="T12" i="3"/>
  <c r="T31" i="3" s="1"/>
  <c r="T40" i="3" s="1"/>
  <c r="T44" i="3" s="1"/>
  <c r="T18" i="2"/>
  <c r="T21" i="2"/>
  <c r="T24" i="2"/>
  <c r="T10" i="2" s="1"/>
  <c r="T32" i="2"/>
  <c r="T37" i="2"/>
  <c r="T40" i="2"/>
  <c r="T43" i="2"/>
  <c r="T60" i="2"/>
  <c r="T52" i="2" s="1"/>
  <c r="T67" i="2"/>
  <c r="T70" i="2"/>
  <c r="T79" i="2"/>
  <c r="T82" i="2"/>
  <c r="T88" i="2"/>
  <c r="L17" i="16"/>
  <c r="L33" i="16" s="1"/>
  <c r="X75" i="14"/>
  <c r="M48" i="13"/>
  <c r="M26" i="13"/>
  <c r="M10" i="13"/>
  <c r="M62" i="13"/>
  <c r="M20" i="13"/>
  <c r="M13" i="13"/>
  <c r="X48" i="14"/>
  <c r="Y25" i="14" l="1"/>
  <c r="L23" i="16"/>
  <c r="AO12" i="3"/>
  <c r="AO31" i="3" s="1"/>
  <c r="AO40" i="3" s="1"/>
  <c r="AO44" i="3" s="1"/>
  <c r="U95" i="2"/>
  <c r="T78" i="2"/>
  <c r="M16" i="13"/>
  <c r="L10" i="16"/>
  <c r="AC11" i="10"/>
  <c r="AC14" i="10" s="1"/>
  <c r="AC18" i="10" s="1"/>
  <c r="AC20" i="10" s="1"/>
  <c r="AO77" i="3"/>
  <c r="AO64" i="3"/>
  <c r="T78" i="3"/>
  <c r="T66" i="2"/>
  <c r="T29" i="2"/>
  <c r="T51" i="2"/>
  <c r="M43" i="13"/>
  <c r="L18" i="16" s="1"/>
  <c r="M59" i="13"/>
  <c r="T65" i="2" l="1"/>
  <c r="Y30" i="14" a="1"/>
  <c r="Y30" i="14" s="1"/>
  <c r="Y39" i="14"/>
  <c r="AO78" i="3"/>
  <c r="L25" i="16"/>
  <c r="M19" i="13"/>
  <c r="T50" i="2"/>
  <c r="T95" i="2"/>
  <c r="L34" i="16"/>
  <c r="X62" i="14"/>
  <c r="X59" i="14"/>
  <c r="X10" i="14"/>
  <c r="X13" i="14"/>
  <c r="X20" i="14"/>
  <c r="X26" i="14"/>
  <c r="X43" i="14"/>
  <c r="O26" i="10"/>
  <c r="O13" i="11"/>
  <c r="S15" i="12"/>
  <c r="S10" i="12"/>
  <c r="O19" i="10"/>
  <c r="O10" i="10"/>
  <c r="S19" i="10"/>
  <c r="S13" i="10"/>
  <c r="Y33" i="14" l="1"/>
  <c r="Y41" i="14"/>
  <c r="M25" i="13"/>
  <c r="X16" i="14"/>
  <c r="X19" i="14" s="1"/>
  <c r="X25" i="14" s="1"/>
  <c r="Y54" i="2"/>
  <c r="Z54" i="2"/>
  <c r="AA54" i="2"/>
  <c r="AB54" i="2"/>
  <c r="Y55" i="2"/>
  <c r="Z55" i="2"/>
  <c r="AA55" i="2"/>
  <c r="AB55" i="2"/>
  <c r="Y42" i="14" l="1"/>
  <c r="Y37" i="14"/>
  <c r="L11" i="16"/>
  <c r="M30" i="13" a="1"/>
  <c r="M30" i="13" s="1"/>
  <c r="M39" i="13"/>
  <c r="M41" i="13" s="1"/>
  <c r="X39" i="14"/>
  <c r="X30" i="14" a="1"/>
  <c r="X30" i="14" s="1"/>
  <c r="W75" i="14"/>
  <c r="X41" i="14" l="1"/>
  <c r="X33" i="14"/>
  <c r="Y58" i="14"/>
  <c r="M42" i="13"/>
  <c r="L12" i="16"/>
  <c r="L13" i="16"/>
  <c r="M33" i="13"/>
  <c r="AB19" i="11"/>
  <c r="AB17" i="11"/>
  <c r="AB16" i="11"/>
  <c r="AB15" i="11"/>
  <c r="AB13" i="11"/>
  <c r="AB12" i="11"/>
  <c r="AB10" i="11"/>
  <c r="AB9" i="11"/>
  <c r="S11" i="11"/>
  <c r="S14" i="11" s="1"/>
  <c r="S18" i="11" s="1"/>
  <c r="S20" i="11" s="1"/>
  <c r="AB15" i="12"/>
  <c r="S11" i="12"/>
  <c r="S14" i="12" s="1"/>
  <c r="AB19" i="12"/>
  <c r="AB17" i="12"/>
  <c r="AB16" i="12"/>
  <c r="AB13" i="12"/>
  <c r="AB12" i="12"/>
  <c r="AB10" i="12"/>
  <c r="AB9" i="12"/>
  <c r="X37" i="14" l="1"/>
  <c r="X42" i="14"/>
  <c r="M37" i="13"/>
  <c r="S18" i="12"/>
  <c r="S20" i="12" s="1"/>
  <c r="X58" i="14" l="1"/>
  <c r="M58" i="13"/>
  <c r="L14" i="16"/>
  <c r="AB19" i="10"/>
  <c r="AB17" i="10"/>
  <c r="AB16" i="10"/>
  <c r="AB15" i="10"/>
  <c r="AB13" i="10"/>
  <c r="AB12" i="10"/>
  <c r="AB10" i="10"/>
  <c r="AB9" i="10"/>
  <c r="S30" i="10"/>
  <c r="S11" i="10"/>
  <c r="S14" i="10" s="1"/>
  <c r="S18" i="10" s="1"/>
  <c r="S20" i="10" s="1"/>
  <c r="AN76" i="3"/>
  <c r="AN75" i="3"/>
  <c r="AN74" i="3"/>
  <c r="AN73" i="3"/>
  <c r="AN72" i="3"/>
  <c r="AN71" i="3"/>
  <c r="AN70" i="3"/>
  <c r="AN69" i="3"/>
  <c r="AN68" i="3"/>
  <c r="AN67" i="3"/>
  <c r="AN66" i="3"/>
  <c r="AN63" i="3"/>
  <c r="AN62" i="3"/>
  <c r="AN61" i="3"/>
  <c r="AN60" i="3"/>
  <c r="AN59" i="3"/>
  <c r="AN58" i="3"/>
  <c r="AN57" i="3"/>
  <c r="AN56" i="3"/>
  <c r="AN55" i="3"/>
  <c r="AN54" i="3"/>
  <c r="AN53" i="3"/>
  <c r="AN52" i="3"/>
  <c r="AN51" i="3"/>
  <c r="AN50" i="3"/>
  <c r="AN49" i="3"/>
  <c r="AN48" i="3"/>
  <c r="AN47" i="3"/>
  <c r="AN46" i="3"/>
  <c r="AN43" i="3"/>
  <c r="AN42" i="3"/>
  <c r="AN41" i="3"/>
  <c r="AN39" i="3"/>
  <c r="AN38" i="3"/>
  <c r="AN37" i="3"/>
  <c r="AN36" i="3"/>
  <c r="AN35" i="3"/>
  <c r="AN34" i="3"/>
  <c r="AN33" i="3"/>
  <c r="AN32" i="3"/>
  <c r="AN30" i="3"/>
  <c r="AN29" i="3"/>
  <c r="AN27" i="3"/>
  <c r="AN26" i="3"/>
  <c r="AN25" i="3"/>
  <c r="AN24" i="3"/>
  <c r="AN23" i="3"/>
  <c r="AN22" i="3"/>
  <c r="AN21" i="3"/>
  <c r="AN19" i="3"/>
  <c r="AN18" i="3"/>
  <c r="AN17" i="3"/>
  <c r="AN16" i="3"/>
  <c r="AN15" i="3"/>
  <c r="AN14" i="3"/>
  <c r="AN13" i="3"/>
  <c r="AN11" i="3"/>
  <c r="S77" i="3"/>
  <c r="S64" i="3"/>
  <c r="S12" i="3"/>
  <c r="K22" i="16" l="1"/>
  <c r="K21" i="16"/>
  <c r="S31" i="3"/>
  <c r="S40" i="3"/>
  <c r="AN77" i="3"/>
  <c r="AN64" i="3"/>
  <c r="AN12" i="3"/>
  <c r="AN31" i="3" s="1"/>
  <c r="AN40" i="3" s="1"/>
  <c r="AN44" i="3" s="1"/>
  <c r="AN78" i="3" l="1"/>
  <c r="S44" i="3"/>
  <c r="AB94" i="2"/>
  <c r="AB93" i="2"/>
  <c r="AB92" i="2"/>
  <c r="AB91" i="2"/>
  <c r="AB90" i="2"/>
  <c r="AB89" i="2"/>
  <c r="AB87" i="2"/>
  <c r="AB86" i="2"/>
  <c r="AB85" i="2"/>
  <c r="AB84" i="2"/>
  <c r="AB83" i="2"/>
  <c r="AB81" i="2"/>
  <c r="AB80" i="2"/>
  <c r="AB77" i="2"/>
  <c r="AB76" i="2"/>
  <c r="AB75" i="2"/>
  <c r="AB74" i="2"/>
  <c r="AB73" i="2"/>
  <c r="AB72" i="2"/>
  <c r="AB71" i="2"/>
  <c r="AB69" i="2"/>
  <c r="AB68" i="2"/>
  <c r="AB64" i="2"/>
  <c r="AB63" i="2"/>
  <c r="AB62" i="2"/>
  <c r="AB61" i="2"/>
  <c r="AB59" i="2"/>
  <c r="AB58" i="2"/>
  <c r="AB57" i="2"/>
  <c r="AB56" i="2"/>
  <c r="AB53" i="2"/>
  <c r="AB49" i="2"/>
  <c r="AB48" i="2"/>
  <c r="AB47" i="2"/>
  <c r="AB46" i="2"/>
  <c r="AB45" i="2"/>
  <c r="AB44" i="2"/>
  <c r="AB42" i="2"/>
  <c r="AB41" i="2"/>
  <c r="AB39" i="2"/>
  <c r="AB38" i="2"/>
  <c r="AB36" i="2"/>
  <c r="AB35" i="2"/>
  <c r="AB34" i="2"/>
  <c r="AB33" i="2"/>
  <c r="AB31" i="2"/>
  <c r="AB30" i="2"/>
  <c r="AB28" i="2"/>
  <c r="AB27" i="2"/>
  <c r="AB26" i="2"/>
  <c r="AB25" i="2"/>
  <c r="AB23" i="2"/>
  <c r="AB22" i="2"/>
  <c r="AB20" i="2"/>
  <c r="AB19" i="2"/>
  <c r="AB17" i="2"/>
  <c r="AB16" i="2"/>
  <c r="AB15" i="2"/>
  <c r="AB14" i="2"/>
  <c r="AB13" i="2"/>
  <c r="AB12" i="2"/>
  <c r="AB11" i="2"/>
  <c r="AB8" i="2"/>
  <c r="S88" i="2"/>
  <c r="AB88" i="2" s="1"/>
  <c r="S82" i="2"/>
  <c r="AB82" i="2" s="1"/>
  <c r="S79" i="2"/>
  <c r="S70" i="2"/>
  <c r="S67" i="2"/>
  <c r="AB67" i="2" s="1"/>
  <c r="S60" i="2"/>
  <c r="S52" i="2" s="1"/>
  <c r="S51" i="2" s="1"/>
  <c r="AB51" i="2" s="1"/>
  <c r="S43" i="2"/>
  <c r="AB43" i="2" s="1"/>
  <c r="S40" i="2"/>
  <c r="AB40" i="2" s="1"/>
  <c r="S37" i="2"/>
  <c r="S32" i="2"/>
  <c r="AB32" i="2" s="1"/>
  <c r="S24" i="2"/>
  <c r="AB24" i="2" s="1"/>
  <c r="S21" i="2"/>
  <c r="AB21" i="2" s="1"/>
  <c r="S18" i="2"/>
  <c r="AB18" i="2" s="1"/>
  <c r="S78" i="2" l="1"/>
  <c r="AB78" i="2" s="1"/>
  <c r="S66" i="2"/>
  <c r="AB66" i="2" s="1"/>
  <c r="K20" i="16"/>
  <c r="S78" i="3"/>
  <c r="S10" i="2"/>
  <c r="AB79" i="2"/>
  <c r="AB70" i="2"/>
  <c r="AB60" i="2"/>
  <c r="AB52" i="2"/>
  <c r="S29" i="2"/>
  <c r="AB29" i="2" s="1"/>
  <c r="AB37" i="2"/>
  <c r="AB10" i="2" l="1"/>
  <c r="S65" i="2"/>
  <c r="AB65" i="2" s="1"/>
  <c r="S50" i="2"/>
  <c r="AB50" i="2" s="1"/>
  <c r="S95" i="2" l="1"/>
  <c r="AB95" i="2" s="1"/>
  <c r="L27" i="13"/>
  <c r="L22" i="13"/>
  <c r="L77" i="13"/>
  <c r="L64" i="13"/>
  <c r="L63" i="13"/>
  <c r="L61" i="13"/>
  <c r="L60" i="13"/>
  <c r="L57" i="13"/>
  <c r="L56" i="13"/>
  <c r="L55" i="13"/>
  <c r="L54" i="13"/>
  <c r="L53" i="13"/>
  <c r="L52" i="13"/>
  <c r="L51" i="13"/>
  <c r="L50" i="13"/>
  <c r="L40" i="13"/>
  <c r="L35" i="13"/>
  <c r="L32" i="13"/>
  <c r="L31" i="13"/>
  <c r="L29" i="13"/>
  <c r="L24" i="13"/>
  <c r="L23" i="13"/>
  <c r="L18" i="13"/>
  <c r="L17" i="13"/>
  <c r="L15" i="13"/>
  <c r="L14" i="13"/>
  <c r="L12" i="13"/>
  <c r="L11" i="13"/>
  <c r="W62" i="14" l="1"/>
  <c r="W59" i="14"/>
  <c r="W48" i="14"/>
  <c r="W43" i="14"/>
  <c r="W26" i="14"/>
  <c r="W13" i="14"/>
  <c r="W10" i="14"/>
  <c r="P56" i="2"/>
  <c r="W16" i="14" l="1"/>
  <c r="W19" i="14" s="1"/>
  <c r="R11" i="11"/>
  <c r="R14" i="11" s="1"/>
  <c r="R18" i="11" s="1"/>
  <c r="R20" i="11" s="1"/>
  <c r="R11" i="12"/>
  <c r="R14" i="12" s="1"/>
  <c r="R11" i="10"/>
  <c r="R30" i="10"/>
  <c r="R18" i="12" l="1"/>
  <c r="R14" i="10"/>
  <c r="R20" i="12" l="1"/>
  <c r="R18" i="10"/>
  <c r="AM11" i="3"/>
  <c r="AM13" i="3"/>
  <c r="AM14" i="3"/>
  <c r="AM15" i="3"/>
  <c r="AM16" i="3"/>
  <c r="AM17" i="3"/>
  <c r="AM18" i="3"/>
  <c r="AM19" i="3"/>
  <c r="AM21" i="3"/>
  <c r="AM22" i="3"/>
  <c r="AM23" i="3"/>
  <c r="AM24" i="3"/>
  <c r="AM25" i="3"/>
  <c r="AM26" i="3"/>
  <c r="AM27" i="3"/>
  <c r="AM29" i="3"/>
  <c r="AM30" i="3"/>
  <c r="AM32" i="3"/>
  <c r="AM33" i="3"/>
  <c r="AM34" i="3"/>
  <c r="AM35" i="3"/>
  <c r="AM36" i="3"/>
  <c r="AM37" i="3"/>
  <c r="AM38" i="3"/>
  <c r="AM39" i="3"/>
  <c r="AM41" i="3"/>
  <c r="AM42" i="3"/>
  <c r="AM43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6" i="3"/>
  <c r="AM67" i="3"/>
  <c r="AM68" i="3"/>
  <c r="AM69" i="3"/>
  <c r="AM70" i="3"/>
  <c r="AM71" i="3"/>
  <c r="AM72" i="3"/>
  <c r="AM73" i="3"/>
  <c r="AM74" i="3"/>
  <c r="AM75" i="3"/>
  <c r="AM76" i="3"/>
  <c r="R77" i="3"/>
  <c r="R64" i="3"/>
  <c r="R12" i="3"/>
  <c r="R31" i="3" s="1"/>
  <c r="R40" i="3" s="1"/>
  <c r="R44" i="3" s="1"/>
  <c r="R88" i="2"/>
  <c r="R82" i="2"/>
  <c r="R79" i="2"/>
  <c r="R70" i="2"/>
  <c r="R67" i="2"/>
  <c r="R60" i="2"/>
  <c r="R52" i="2" s="1"/>
  <c r="R51" i="2" s="1"/>
  <c r="R43" i="2"/>
  <c r="R40" i="2"/>
  <c r="R37" i="2"/>
  <c r="R32" i="2"/>
  <c r="R24" i="2"/>
  <c r="R21" i="2"/>
  <c r="R18" i="2"/>
  <c r="AM64" i="3" l="1"/>
  <c r="AM77" i="3"/>
  <c r="R20" i="10"/>
  <c r="AM12" i="3"/>
  <c r="AM31" i="3" s="1"/>
  <c r="AM40" i="3" s="1"/>
  <c r="AM44" i="3" s="1"/>
  <c r="AM78" i="3" s="1"/>
  <c r="R10" i="2"/>
  <c r="R29" i="2"/>
  <c r="R66" i="2"/>
  <c r="R78" i="3"/>
  <c r="R78" i="2"/>
  <c r="V75" i="14"/>
  <c r="R50" i="2" l="1"/>
  <c r="R65" i="2"/>
  <c r="L59" i="13"/>
  <c r="L62" i="13"/>
  <c r="V62" i="14"/>
  <c r="V48" i="14"/>
  <c r="V28" i="14"/>
  <c r="L28" i="13" s="1"/>
  <c r="R95" i="2" l="1"/>
  <c r="L10" i="13"/>
  <c r="L13" i="13"/>
  <c r="L26" i="13"/>
  <c r="L48" i="13"/>
  <c r="V59" i="14"/>
  <c r="V10" i="14" l="1"/>
  <c r="V13" i="14"/>
  <c r="V20" i="14"/>
  <c r="V26" i="14"/>
  <c r="V43" i="14"/>
  <c r="Z42" i="3"/>
  <c r="AA42" i="3"/>
  <c r="AB42" i="3"/>
  <c r="AD42" i="3"/>
  <c r="AE42" i="3"/>
  <c r="AF42" i="3"/>
  <c r="AH42" i="3"/>
  <c r="AI42" i="3"/>
  <c r="AJ42" i="3"/>
  <c r="AL42" i="3"/>
  <c r="AL30" i="3"/>
  <c r="AL29" i="3"/>
  <c r="AL27" i="3"/>
  <c r="AL26" i="3"/>
  <c r="AL25" i="3"/>
  <c r="AL24" i="3"/>
  <c r="AL23" i="3"/>
  <c r="AL22" i="3"/>
  <c r="AL21" i="3"/>
  <c r="AL19" i="3"/>
  <c r="AL18" i="3"/>
  <c r="AL17" i="3"/>
  <c r="AL16" i="3"/>
  <c r="AL15" i="3"/>
  <c r="AL14" i="3"/>
  <c r="V16" i="14" l="1"/>
  <c r="V19" i="14" s="1"/>
  <c r="V25" i="14" s="1"/>
  <c r="Q11" i="11"/>
  <c r="Q14" i="11" s="1"/>
  <c r="Q18" i="11" s="1"/>
  <c r="Q20" i="11" s="1"/>
  <c r="Q11" i="12"/>
  <c r="Q14" i="12" s="1"/>
  <c r="Q18" i="12" s="1"/>
  <c r="Q20" i="12" s="1"/>
  <c r="Q30" i="10"/>
  <c r="Q11" i="10"/>
  <c r="Q14" i="10" s="1"/>
  <c r="Q18" i="10" s="1"/>
  <c r="Q20" i="10" s="1"/>
  <c r="AL76" i="3"/>
  <c r="AL75" i="3"/>
  <c r="AL74" i="3"/>
  <c r="AL73" i="3"/>
  <c r="AL72" i="3"/>
  <c r="AL71" i="3"/>
  <c r="AL70" i="3"/>
  <c r="AL69" i="3"/>
  <c r="AL68" i="3"/>
  <c r="AL67" i="3"/>
  <c r="AL66" i="3"/>
  <c r="AL63" i="3"/>
  <c r="AL62" i="3"/>
  <c r="AL61" i="3"/>
  <c r="AL60" i="3"/>
  <c r="AL59" i="3"/>
  <c r="AL58" i="3"/>
  <c r="AL57" i="3"/>
  <c r="AL56" i="3"/>
  <c r="AL55" i="3"/>
  <c r="AL54" i="3"/>
  <c r="AL53" i="3"/>
  <c r="AL52" i="3"/>
  <c r="AL51" i="3"/>
  <c r="AL50" i="3"/>
  <c r="AL49" i="3"/>
  <c r="AL48" i="3"/>
  <c r="AL47" i="3"/>
  <c r="AL46" i="3"/>
  <c r="AL43" i="3"/>
  <c r="AL41" i="3"/>
  <c r="AL39" i="3"/>
  <c r="AL38" i="3"/>
  <c r="AL37" i="3"/>
  <c r="AL36" i="3"/>
  <c r="AL35" i="3"/>
  <c r="AL34" i="3"/>
  <c r="AL33" i="3"/>
  <c r="AL32" i="3"/>
  <c r="AL13" i="3"/>
  <c r="AL11" i="3"/>
  <c r="Q77" i="3"/>
  <c r="Q64" i="3"/>
  <c r="Q12" i="3"/>
  <c r="Q31" i="3" s="1"/>
  <c r="Q40" i="3" s="1"/>
  <c r="Q44" i="3" s="1"/>
  <c r="Q88" i="2"/>
  <c r="Q82" i="2"/>
  <c r="Q79" i="2"/>
  <c r="Q70" i="2"/>
  <c r="Q67" i="2"/>
  <c r="Q60" i="2"/>
  <c r="Q52" i="2" s="1"/>
  <c r="Q51" i="2" s="1"/>
  <c r="Q43" i="2"/>
  <c r="Q40" i="2"/>
  <c r="Q37" i="2"/>
  <c r="Q32" i="2"/>
  <c r="Q24" i="2"/>
  <c r="Q21" i="2"/>
  <c r="Q18" i="2"/>
  <c r="U75" i="14"/>
  <c r="U62" i="14"/>
  <c r="U59" i="14"/>
  <c r="U48" i="14"/>
  <c r="U10" i="14"/>
  <c r="U13" i="14"/>
  <c r="U20" i="14"/>
  <c r="U26" i="14"/>
  <c r="U43" i="14"/>
  <c r="AL77" i="3" l="1"/>
  <c r="Q66" i="2"/>
  <c r="V30" i="14" a="1"/>
  <c r="V30" i="14" s="1"/>
  <c r="V33" i="14" s="1"/>
  <c r="V37" i="14" s="1"/>
  <c r="V58" i="14" s="1"/>
  <c r="V39" i="14"/>
  <c r="V41" i="14" s="1"/>
  <c r="V42" i="14" s="1"/>
  <c r="AB11" i="11"/>
  <c r="AB14" i="11" s="1"/>
  <c r="AB18" i="11" s="1"/>
  <c r="AB20" i="11" s="1"/>
  <c r="AB11" i="12"/>
  <c r="AL64" i="3"/>
  <c r="AL12" i="3"/>
  <c r="AL31" i="3" s="1"/>
  <c r="AL40" i="3" s="1"/>
  <c r="AL44" i="3" s="1"/>
  <c r="Q78" i="3"/>
  <c r="Q78" i="2"/>
  <c r="Q10" i="2"/>
  <c r="Q29" i="2"/>
  <c r="U16" i="14"/>
  <c r="U19" i="14" s="1"/>
  <c r="AL78" i="3" l="1"/>
  <c r="Q65" i="2"/>
  <c r="Q95" i="2" s="1"/>
  <c r="AB14" i="12"/>
  <c r="Q50" i="2"/>
  <c r="U25" i="14"/>
  <c r="U39" i="14" s="1"/>
  <c r="U41" i="14" s="1"/>
  <c r="U42" i="14" s="1"/>
  <c r="AB11" i="10"/>
  <c r="K30" i="16"/>
  <c r="K29" i="16"/>
  <c r="K16" i="16"/>
  <c r="P30" i="10"/>
  <c r="U30" i="14" l="1" a="1"/>
  <c r="U30" i="14" s="1"/>
  <c r="U33" i="14" s="1"/>
  <c r="U37" i="14" s="1"/>
  <c r="U58" i="14" s="1"/>
  <c r="AB14" i="10"/>
  <c r="AB18" i="12"/>
  <c r="K15" i="16"/>
  <c r="L43" i="13"/>
  <c r="K17" i="16"/>
  <c r="K33" i="16" s="1"/>
  <c r="AB18" i="10" l="1"/>
  <c r="AB20" i="12"/>
  <c r="L16" i="13"/>
  <c r="K10" i="16"/>
  <c r="K18" i="16"/>
  <c r="P11" i="11"/>
  <c r="P11" i="12"/>
  <c r="P11" i="10"/>
  <c r="P14" i="12" l="1"/>
  <c r="P14" i="10"/>
  <c r="L19" i="13"/>
  <c r="P14" i="11"/>
  <c r="AB20" i="10"/>
  <c r="T75" i="14"/>
  <c r="P18" i="12" l="1"/>
  <c r="P18" i="10"/>
  <c r="P18" i="11"/>
  <c r="AK77" i="3"/>
  <c r="AK64" i="3"/>
  <c r="AK12" i="3"/>
  <c r="AK31" i="3" s="1"/>
  <c r="AK40" i="3" s="1"/>
  <c r="AK44" i="3" s="1"/>
  <c r="P77" i="3"/>
  <c r="P64" i="3"/>
  <c r="P12" i="3"/>
  <c r="P31" i="3" s="1"/>
  <c r="P40" i="3" s="1"/>
  <c r="P44" i="3" s="1"/>
  <c r="P88" i="2"/>
  <c r="P82" i="2"/>
  <c r="P79" i="2"/>
  <c r="P70" i="2"/>
  <c r="P67" i="2"/>
  <c r="P60" i="2"/>
  <c r="P43" i="2"/>
  <c r="P40" i="2"/>
  <c r="P37" i="2"/>
  <c r="P32" i="2"/>
  <c r="P24" i="2"/>
  <c r="P21" i="2"/>
  <c r="P18" i="2"/>
  <c r="T62" i="14"/>
  <c r="T59" i="14"/>
  <c r="T48" i="14"/>
  <c r="P10" i="2" l="1"/>
  <c r="K26" i="16" s="1"/>
  <c r="P20" i="12"/>
  <c r="P20" i="10"/>
  <c r="AK78" i="3"/>
  <c r="P20" i="11"/>
  <c r="P78" i="3"/>
  <c r="K23" i="16"/>
  <c r="P52" i="2"/>
  <c r="P66" i="2"/>
  <c r="K31" i="16" s="1"/>
  <c r="P78" i="2"/>
  <c r="K32" i="16" s="1"/>
  <c r="P29" i="2"/>
  <c r="P50" i="2" l="1"/>
  <c r="K27" i="16"/>
  <c r="K25" i="16" s="1"/>
  <c r="P51" i="2"/>
  <c r="K28" i="16" s="1"/>
  <c r="K34" i="16" s="1"/>
  <c r="P65" i="2"/>
  <c r="T10" i="14"/>
  <c r="T13" i="14"/>
  <c r="T20" i="14"/>
  <c r="T26" i="14"/>
  <c r="T43" i="14"/>
  <c r="P95" i="2" l="1"/>
  <c r="T16" i="14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J66" i="3" l="1"/>
  <c r="AJ67" i="3"/>
  <c r="AJ68" i="3"/>
  <c r="AJ69" i="3"/>
  <c r="AJ70" i="3"/>
  <c r="AJ71" i="3"/>
  <c r="AJ72" i="3"/>
  <c r="AJ73" i="3"/>
  <c r="AJ74" i="3"/>
  <c r="AJ75" i="3"/>
  <c r="AJ76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41" i="3"/>
  <c r="AJ43" i="3"/>
  <c r="AJ32" i="3"/>
  <c r="AJ33" i="3"/>
  <c r="AJ34" i="3"/>
  <c r="AJ35" i="3"/>
  <c r="AJ36" i="3"/>
  <c r="AJ37" i="3"/>
  <c r="AJ38" i="3"/>
  <c r="AJ39" i="3"/>
  <c r="AJ13" i="3"/>
  <c r="AJ14" i="3"/>
  <c r="AJ15" i="3"/>
  <c r="AJ16" i="3"/>
  <c r="AJ17" i="3"/>
  <c r="AJ18" i="3"/>
  <c r="AJ19" i="3"/>
  <c r="AJ21" i="3"/>
  <c r="AJ22" i="3"/>
  <c r="AJ23" i="3"/>
  <c r="AJ24" i="3"/>
  <c r="AJ25" i="3"/>
  <c r="AJ26" i="3"/>
  <c r="AJ27" i="3"/>
  <c r="AJ29" i="3"/>
  <c r="AJ30" i="3"/>
  <c r="AJ11" i="3"/>
  <c r="AA94" i="2"/>
  <c r="AA93" i="2"/>
  <c r="AA92" i="2"/>
  <c r="AA91" i="2"/>
  <c r="AA90" i="2"/>
  <c r="AA89" i="2"/>
  <c r="AA87" i="2"/>
  <c r="AA86" i="2"/>
  <c r="AA85" i="2"/>
  <c r="AA84" i="2"/>
  <c r="AA83" i="2"/>
  <c r="AA81" i="2"/>
  <c r="AA80" i="2"/>
  <c r="AA77" i="2"/>
  <c r="AA76" i="2"/>
  <c r="AA75" i="2"/>
  <c r="AA74" i="2"/>
  <c r="AA73" i="2"/>
  <c r="AA72" i="2"/>
  <c r="AA71" i="2"/>
  <c r="AA69" i="2"/>
  <c r="AA68" i="2"/>
  <c r="AA64" i="2"/>
  <c r="AA63" i="2"/>
  <c r="AA62" i="2"/>
  <c r="AA61" i="2"/>
  <c r="AA59" i="2"/>
  <c r="AA58" i="2"/>
  <c r="AA57" i="2"/>
  <c r="AA56" i="2"/>
  <c r="AA53" i="2"/>
  <c r="AA49" i="2"/>
  <c r="AA48" i="2"/>
  <c r="AA47" i="2"/>
  <c r="AA46" i="2"/>
  <c r="AA45" i="2"/>
  <c r="AA44" i="2"/>
  <c r="AA42" i="2"/>
  <c r="AA41" i="2"/>
  <c r="AA39" i="2"/>
  <c r="AA38" i="2"/>
  <c r="AA36" i="2"/>
  <c r="AA35" i="2"/>
  <c r="AA34" i="2"/>
  <c r="AA33" i="2"/>
  <c r="AA31" i="2"/>
  <c r="AA30" i="2"/>
  <c r="AA28" i="2"/>
  <c r="AA27" i="2"/>
  <c r="AA26" i="2"/>
  <c r="AA25" i="2"/>
  <c r="AA23" i="2"/>
  <c r="AA22" i="2"/>
  <c r="AA20" i="2"/>
  <c r="AA19" i="2"/>
  <c r="AA17" i="2"/>
  <c r="AA16" i="2"/>
  <c r="AA15" i="2"/>
  <c r="AA14" i="2"/>
  <c r="AA13" i="2"/>
  <c r="AA12" i="2"/>
  <c r="AA11" i="2"/>
  <c r="O88" i="2"/>
  <c r="AA88" i="2" s="1"/>
  <c r="O82" i="2"/>
  <c r="AA82" i="2" s="1"/>
  <c r="O79" i="2"/>
  <c r="AA79" i="2" s="1"/>
  <c r="O70" i="2"/>
  <c r="AA70" i="2" s="1"/>
  <c r="O67" i="2"/>
  <c r="AA67" i="2" s="1"/>
  <c r="O60" i="2"/>
  <c r="AA60" i="2" s="1"/>
  <c r="O43" i="2"/>
  <c r="AA43" i="2" s="1"/>
  <c r="O40" i="2"/>
  <c r="AA40" i="2" s="1"/>
  <c r="O37" i="2"/>
  <c r="AA37" i="2" s="1"/>
  <c r="O32" i="2"/>
  <c r="AA32" i="2" s="1"/>
  <c r="O24" i="2"/>
  <c r="AA24" i="2" s="1"/>
  <c r="O21" i="2"/>
  <c r="AA21" i="2" s="1"/>
  <c r="O18" i="2"/>
  <c r="AA18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O10" i="2" l="1"/>
  <c r="AA10" i="2" s="1"/>
  <c r="J16" i="16"/>
  <c r="J15" i="16"/>
  <c r="K43" i="13"/>
  <c r="O78" i="2"/>
  <c r="AA78" i="2" s="1"/>
  <c r="O66" i="2"/>
  <c r="AA66" i="2" s="1"/>
  <c r="O52" i="2"/>
  <c r="O51" i="2" s="1"/>
  <c r="AA51" i="2" s="1"/>
  <c r="O29" i="2"/>
  <c r="AA29" i="2" s="1"/>
  <c r="S26" i="14"/>
  <c r="S20" i="14"/>
  <c r="S13" i="14"/>
  <c r="S10" i="14"/>
  <c r="S16" i="14" l="1"/>
  <c r="S19" i="14" s="1"/>
  <c r="S25" i="14" s="1"/>
  <c r="O65" i="2"/>
  <c r="AA65" i="2" s="1"/>
  <c r="AA52" i="2"/>
  <c r="O50" i="2"/>
  <c r="AA50" i="2" s="1"/>
  <c r="S39" i="14" l="1"/>
  <c r="S41" i="14" s="1"/>
  <c r="S42" i="14" s="1"/>
  <c r="S30" i="14" a="1"/>
  <c r="S30" i="14" s="1"/>
  <c r="S33" i="14" s="1"/>
  <c r="S37" i="14" s="1"/>
  <c r="S58" i="14" s="1"/>
  <c r="O95" i="2"/>
  <c r="AA95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O25" i="14" s="1"/>
  <c r="N10" i="14"/>
  <c r="N16" i="14" s="1"/>
  <c r="N19" i="14" s="1"/>
  <c r="M10" i="14"/>
  <c r="L10" i="14"/>
  <c r="K10" i="14"/>
  <c r="K16" i="14" s="1"/>
  <c r="K19" i="14" s="1"/>
  <c r="K25" i="14" s="1"/>
  <c r="J10" i="14"/>
  <c r="J16" i="14" s="1"/>
  <c r="J19" i="14" s="1"/>
  <c r="I10" i="14"/>
  <c r="H10" i="14"/>
  <c r="I16" i="14" l="1"/>
  <c r="I19" i="14" s="1"/>
  <c r="M16" i="14"/>
  <c r="M19" i="14" s="1"/>
  <c r="J25" i="14"/>
  <c r="N25" i="14"/>
  <c r="N39" i="14" s="1"/>
  <c r="N41" i="14" s="1"/>
  <c r="N42" i="14" s="1"/>
  <c r="H16" i="14"/>
  <c r="H19" i="14" s="1"/>
  <c r="H25" i="14" s="1"/>
  <c r="L16" i="14"/>
  <c r="L19" i="14" s="1"/>
  <c r="L25" i="14" s="1"/>
  <c r="R16" i="14"/>
  <c r="R19" i="14" s="1"/>
  <c r="R25" i="14" s="1"/>
  <c r="R39" i="14" s="1"/>
  <c r="R41" i="14" s="1"/>
  <c r="R42" i="14" s="1"/>
  <c r="Q16" i="14"/>
  <c r="Q19" i="14" s="1"/>
  <c r="Q25" i="14" s="1"/>
  <c r="Q39" i="14" s="1"/>
  <c r="Q41" i="14" s="1"/>
  <c r="Q42" i="14" s="1"/>
  <c r="P16" i="14"/>
  <c r="P19" i="14" s="1"/>
  <c r="P25" i="14" s="1"/>
  <c r="P39" i="14" s="1"/>
  <c r="P41" i="14" s="1"/>
  <c r="P42" i="14" s="1"/>
  <c r="I25" i="14"/>
  <c r="M25" i="14"/>
  <c r="R30" i="14" a="1"/>
  <c r="R30" i="14" s="1"/>
  <c r="R33" i="14" s="1"/>
  <c r="R37" i="14" s="1"/>
  <c r="R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H30" i="14" a="1"/>
  <c r="H30" i="14" s="1"/>
  <c r="H33" i="14" s="1"/>
  <c r="H37" i="14" s="1"/>
  <c r="H58" i="14" s="1"/>
  <c r="L30" i="14" a="1"/>
  <c r="L30" i="14" s="1"/>
  <c r="L33" i="14" s="1"/>
  <c r="L37" i="14" s="1"/>
  <c r="L58" i="14" s="1"/>
  <c r="L39" i="14"/>
  <c r="L41" i="14" s="1"/>
  <c r="L42" i="14" s="1"/>
  <c r="N30" i="14" a="1"/>
  <c r="N30" i="14" s="1"/>
  <c r="N33" i="14" s="1"/>
  <c r="N37" i="14" s="1"/>
  <c r="N58" i="14" s="1"/>
  <c r="O30" i="14" a="1"/>
  <c r="O30" i="14" s="1"/>
  <c r="O33" i="14" s="1"/>
  <c r="O37" i="14" s="1"/>
  <c r="O58" i="14" s="1"/>
  <c r="O39" i="14"/>
  <c r="O41" i="14" s="1"/>
  <c r="O42" i="14" s="1"/>
  <c r="J39" i="14"/>
  <c r="J41" i="14" s="1"/>
  <c r="J42" i="14" s="1"/>
  <c r="J30" i="14" a="1"/>
  <c r="J30" i="14" s="1"/>
  <c r="J33" i="14" s="1"/>
  <c r="J37" i="14" s="1"/>
  <c r="J58" i="14" s="1"/>
  <c r="I30" i="14" a="1"/>
  <c r="I30" i="14" s="1"/>
  <c r="I33" i="14" s="1"/>
  <c r="I37" i="14" s="1"/>
  <c r="I58" i="14" s="1"/>
  <c r="I39" i="14"/>
  <c r="I41" i="14" s="1"/>
  <c r="I42" i="14" s="1"/>
  <c r="M30" i="14" a="1"/>
  <c r="M30" i="14" s="1"/>
  <c r="M33" i="14" s="1"/>
  <c r="M37" i="14" s="1"/>
  <c r="M58" i="14" s="1"/>
  <c r="M39" i="14"/>
  <c r="M41" i="14" s="1"/>
  <c r="M42" i="14" s="1"/>
  <c r="P30" i="14" l="1" a="1"/>
  <c r="P30" i="14" s="1"/>
  <c r="P33" i="14" s="1"/>
  <c r="P37" i="14" s="1"/>
  <c r="P58" i="14" s="1"/>
  <c r="Q30" i="14" a="1"/>
  <c r="Q30" i="14" s="1"/>
  <c r="Q33" i="14" s="1"/>
  <c r="Q37" i="14" s="1"/>
  <c r="Q58" i="14" s="1"/>
  <c r="I56" i="13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J48" i="13"/>
  <c r="K62" i="13"/>
  <c r="J59" i="13"/>
  <c r="K59" i="13"/>
  <c r="K48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0" i="10"/>
  <c r="F30" i="10"/>
  <c r="G30" i="10"/>
  <c r="H30" i="10"/>
  <c r="I30" i="10"/>
  <c r="J30" i="10"/>
  <c r="K30" i="10"/>
  <c r="L30" i="10"/>
  <c r="M30" i="10"/>
  <c r="N30" i="10"/>
  <c r="D30" i="10"/>
  <c r="O30" i="10"/>
  <c r="J42" i="13" l="1"/>
  <c r="I12" i="16"/>
  <c r="K25" i="13"/>
  <c r="J33" i="13"/>
  <c r="J37" i="13" s="1"/>
  <c r="I13" i="16"/>
  <c r="I42" i="13"/>
  <c r="H12" i="16"/>
  <c r="I58" i="13"/>
  <c r="H14" i="16"/>
  <c r="M19" i="12"/>
  <c r="L19" i="12"/>
  <c r="K19" i="12"/>
  <c r="J19" i="12"/>
  <c r="I19" i="12"/>
  <c r="H19" i="12"/>
  <c r="G19" i="12"/>
  <c r="F19" i="12"/>
  <c r="E19" i="12"/>
  <c r="D19" i="12"/>
  <c r="N17" i="12"/>
  <c r="M17" i="12"/>
  <c r="L17" i="12"/>
  <c r="K17" i="12"/>
  <c r="J17" i="12"/>
  <c r="I17" i="12"/>
  <c r="H17" i="12"/>
  <c r="G17" i="12"/>
  <c r="F17" i="12"/>
  <c r="E17" i="12"/>
  <c r="D17" i="12"/>
  <c r="N16" i="12"/>
  <c r="M16" i="12"/>
  <c r="L16" i="12"/>
  <c r="K16" i="12"/>
  <c r="J16" i="12"/>
  <c r="I16" i="12"/>
  <c r="H16" i="12"/>
  <c r="G16" i="12"/>
  <c r="F16" i="12"/>
  <c r="E16" i="12"/>
  <c r="D16" i="12"/>
  <c r="K15" i="12"/>
  <c r="J15" i="12"/>
  <c r="I15" i="12"/>
  <c r="H15" i="12"/>
  <c r="G15" i="12"/>
  <c r="F15" i="12"/>
  <c r="E15" i="12"/>
  <c r="D15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AA17" i="11" s="1"/>
  <c r="K17" i="11"/>
  <c r="J17" i="11"/>
  <c r="I17" i="11"/>
  <c r="H17" i="11"/>
  <c r="G17" i="11"/>
  <c r="F17" i="11"/>
  <c r="E17" i="11"/>
  <c r="D17" i="11"/>
  <c r="N16" i="11"/>
  <c r="M16" i="11"/>
  <c r="L16" i="11"/>
  <c r="K16" i="11"/>
  <c r="J16" i="11"/>
  <c r="I16" i="11"/>
  <c r="H16" i="11"/>
  <c r="G16" i="11"/>
  <c r="F16" i="11"/>
  <c r="E16" i="11"/>
  <c r="D16" i="11"/>
  <c r="K15" i="11"/>
  <c r="J15" i="11"/>
  <c r="I15" i="11"/>
  <c r="H15" i="11"/>
  <c r="G15" i="11"/>
  <c r="F15" i="11"/>
  <c r="E15" i="11"/>
  <c r="D15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A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7" i="10"/>
  <c r="N16" i="10"/>
  <c r="N12" i="10"/>
  <c r="N9" i="10"/>
  <c r="N11" i="10" s="1"/>
  <c r="M19" i="10"/>
  <c r="AA19" i="10" s="1"/>
  <c r="M17" i="10"/>
  <c r="M16" i="10"/>
  <c r="M13" i="10"/>
  <c r="M12" i="10"/>
  <c r="AA12" i="10" s="1"/>
  <c r="M9" i="10"/>
  <c r="M11" i="10" s="1"/>
  <c r="L17" i="10"/>
  <c r="L16" i="10"/>
  <c r="AA16" i="10" s="1"/>
  <c r="L13" i="10"/>
  <c r="AA13" i="10" s="1"/>
  <c r="L12" i="10"/>
  <c r="L9" i="10"/>
  <c r="L11" i="10" s="1"/>
  <c r="K19" i="10"/>
  <c r="K17" i="10"/>
  <c r="K16" i="10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Z17" i="10" s="1"/>
  <c r="H16" i="10"/>
  <c r="H15" i="10"/>
  <c r="Z15" i="10" s="1"/>
  <c r="H13" i="10"/>
  <c r="Z13" i="10" s="1"/>
  <c r="H12" i="10"/>
  <c r="H10" i="10"/>
  <c r="H9" i="10"/>
  <c r="AA15" i="10"/>
  <c r="AA10" i="10"/>
  <c r="O11" i="10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Y19" i="10" s="1"/>
  <c r="D17" i="10"/>
  <c r="Y17" i="10" s="1"/>
  <c r="D16" i="10"/>
  <c r="Y16" i="10" s="1"/>
  <c r="D15" i="10"/>
  <c r="Y15" i="10" s="1"/>
  <c r="D13" i="10"/>
  <c r="Y13" i="10" s="1"/>
  <c r="D12" i="10"/>
  <c r="Y12" i="10" s="1"/>
  <c r="D10" i="10"/>
  <c r="Y10" i="10" s="1"/>
  <c r="D9" i="10"/>
  <c r="Y9" i="10" s="1"/>
  <c r="D11" i="12" l="1"/>
  <c r="AA17" i="10"/>
  <c r="K11" i="12"/>
  <c r="H11" i="11"/>
  <c r="AA16" i="11"/>
  <c r="AA16" i="12"/>
  <c r="AA12" i="12"/>
  <c r="AA17" i="12"/>
  <c r="AA9" i="10"/>
  <c r="AA11" i="10" s="1"/>
  <c r="Z16" i="10"/>
  <c r="O14" i="11"/>
  <c r="O14" i="12"/>
  <c r="O14" i="10"/>
  <c r="M14" i="10"/>
  <c r="J11" i="12"/>
  <c r="J14" i="12" s="1"/>
  <c r="J18" i="12" s="1"/>
  <c r="J20" i="12" s="1"/>
  <c r="N11" i="12"/>
  <c r="Y12" i="12"/>
  <c r="Z12" i="12"/>
  <c r="Y13" i="12"/>
  <c r="Y15" i="12"/>
  <c r="Z15" i="12"/>
  <c r="AA15" i="12"/>
  <c r="Y16" i="12"/>
  <c r="Y17" i="12"/>
  <c r="Z17" i="12"/>
  <c r="Y19" i="12"/>
  <c r="Z19" i="12"/>
  <c r="AA19" i="12"/>
  <c r="K14" i="12"/>
  <c r="K18" i="12" s="1"/>
  <c r="K20" i="12" s="1"/>
  <c r="AA10" i="12"/>
  <c r="F11" i="12"/>
  <c r="F14" i="12" s="1"/>
  <c r="F18" i="12" s="1"/>
  <c r="F20" i="12" s="1"/>
  <c r="Y10" i="12"/>
  <c r="H11" i="12"/>
  <c r="AA9" i="12"/>
  <c r="D11" i="11"/>
  <c r="D14" i="11" s="1"/>
  <c r="D18" i="11" s="1"/>
  <c r="D20" i="11" s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Y12" i="11"/>
  <c r="AA12" i="11"/>
  <c r="Y19" i="11"/>
  <c r="F11" i="10"/>
  <c r="F14" i="10" s="1"/>
  <c r="F18" i="10" s="1"/>
  <c r="F20" i="10" s="1"/>
  <c r="K30" i="13" a="1"/>
  <c r="K30" i="13" s="1"/>
  <c r="K39" i="13"/>
  <c r="J11" i="16"/>
  <c r="J58" i="13"/>
  <c r="I14" i="16"/>
  <c r="Y9" i="12"/>
  <c r="G11" i="12"/>
  <c r="G14" i="12" s="1"/>
  <c r="G18" i="12" s="1"/>
  <c r="G20" i="12" s="1"/>
  <c r="Y15" i="11"/>
  <c r="E11" i="10"/>
  <c r="E14" i="10" s="1"/>
  <c r="E18" i="10" s="1"/>
  <c r="E20" i="10" s="1"/>
  <c r="Z9" i="12"/>
  <c r="H14" i="12"/>
  <c r="H18" i="12" s="1"/>
  <c r="H20" i="12" s="1"/>
  <c r="D14" i="12"/>
  <c r="D18" i="12" s="1"/>
  <c r="D20" i="12" s="1"/>
  <c r="Y9" i="11"/>
  <c r="Z9" i="11"/>
  <c r="AA9" i="11"/>
  <c r="AA11" i="11" s="1"/>
  <c r="Y10" i="11"/>
  <c r="J11" i="11"/>
  <c r="J14" i="11" s="1"/>
  <c r="J18" i="11" s="1"/>
  <c r="J20" i="11" s="1"/>
  <c r="N11" i="11"/>
  <c r="Z12" i="11"/>
  <c r="Y13" i="11"/>
  <c r="Z15" i="11"/>
  <c r="AA15" i="11"/>
  <c r="Y16" i="11"/>
  <c r="Y17" i="11"/>
  <c r="Z17" i="11"/>
  <c r="Z19" i="11"/>
  <c r="AA19" i="11"/>
  <c r="G11" i="10"/>
  <c r="G14" i="10" s="1"/>
  <c r="G18" i="10" s="1"/>
  <c r="G20" i="10" s="1"/>
  <c r="Z19" i="10"/>
  <c r="N14" i="10"/>
  <c r="Z12" i="10"/>
  <c r="L14" i="10"/>
  <c r="I11" i="10"/>
  <c r="I14" i="10" s="1"/>
  <c r="I18" i="10" s="1"/>
  <c r="I20" i="10" s="1"/>
  <c r="K11" i="10"/>
  <c r="K14" i="10" s="1"/>
  <c r="K18" i="10" s="1"/>
  <c r="K20" i="10" s="1"/>
  <c r="Y11" i="12"/>
  <c r="Z13" i="12"/>
  <c r="AA13" i="12"/>
  <c r="Z16" i="12"/>
  <c r="E11" i="12"/>
  <c r="E14" i="12" s="1"/>
  <c r="E18" i="12" s="1"/>
  <c r="E20" i="12" s="1"/>
  <c r="I11" i="12"/>
  <c r="I14" i="12" s="1"/>
  <c r="I18" i="12" s="1"/>
  <c r="I20" i="12" s="1"/>
  <c r="M11" i="12"/>
  <c r="Z10" i="12"/>
  <c r="L11" i="12"/>
  <c r="H14" i="11"/>
  <c r="H18" i="11" s="1"/>
  <c r="H20" i="11" s="1"/>
  <c r="Z16" i="11"/>
  <c r="Z13" i="11"/>
  <c r="AA13" i="11"/>
  <c r="E11" i="11"/>
  <c r="E14" i="11" s="1"/>
  <c r="E18" i="11" s="1"/>
  <c r="E20" i="11" s="1"/>
  <c r="I11" i="11"/>
  <c r="I14" i="11" s="1"/>
  <c r="I18" i="11" s="1"/>
  <c r="I20" i="11" s="1"/>
  <c r="M11" i="11"/>
  <c r="Z10" i="11"/>
  <c r="L11" i="11"/>
  <c r="Z10" i="10"/>
  <c r="H11" i="10"/>
  <c r="H14" i="10" s="1"/>
  <c r="H18" i="10" s="1"/>
  <c r="H20" i="10" s="1"/>
  <c r="Y11" i="10"/>
  <c r="Y14" i="10" s="1"/>
  <c r="J11" i="10"/>
  <c r="J14" i="10" s="1"/>
  <c r="J18" i="10" s="1"/>
  <c r="J20" i="10" s="1"/>
  <c r="D11" i="10"/>
  <c r="K75" i="1"/>
  <c r="J75" i="1"/>
  <c r="I75" i="1"/>
  <c r="H75" i="1"/>
  <c r="L14" i="11" l="1"/>
  <c r="AA11" i="12"/>
  <c r="L14" i="12"/>
  <c r="AA14" i="10"/>
  <c r="AA18" i="10" s="1"/>
  <c r="L18" i="10"/>
  <c r="O18" i="11"/>
  <c r="O18" i="12"/>
  <c r="O18" i="10"/>
  <c r="N14" i="11"/>
  <c r="N14" i="12"/>
  <c r="N18" i="10"/>
  <c r="M14" i="11"/>
  <c r="M14" i="12"/>
  <c r="M18" i="10"/>
  <c r="Y11" i="11"/>
  <c r="Y14" i="11" s="1"/>
  <c r="K33" i="13"/>
  <c r="J13" i="16"/>
  <c r="K41" i="13"/>
  <c r="AA14" i="12"/>
  <c r="Y14" i="12"/>
  <c r="Z11" i="12"/>
  <c r="Z11" i="11"/>
  <c r="Z14" i="11" s="1"/>
  <c r="AA14" i="11"/>
  <c r="Y18" i="10"/>
  <c r="Z9" i="10"/>
  <c r="Z11" i="10" s="1"/>
  <c r="Z14" i="10" s="1"/>
  <c r="D14" i="10"/>
  <c r="D18" i="10" s="1"/>
  <c r="D20" i="10" s="1"/>
  <c r="P75" i="1"/>
  <c r="L75" i="1"/>
  <c r="O75" i="1"/>
  <c r="R75" i="1"/>
  <c r="N75" i="1"/>
  <c r="L18" i="11" l="1"/>
  <c r="L18" i="12"/>
  <c r="L20" i="10"/>
  <c r="O20" i="11"/>
  <c r="O20" i="12"/>
  <c r="O20" i="10"/>
  <c r="N18" i="11"/>
  <c r="N18" i="12"/>
  <c r="N20" i="10"/>
  <c r="M18" i="11"/>
  <c r="M18" i="12"/>
  <c r="M20" i="10"/>
  <c r="K42" i="13"/>
  <c r="J12" i="16"/>
  <c r="K37" i="13"/>
  <c r="Z14" i="12"/>
  <c r="Y18" i="12"/>
  <c r="AA18" i="12"/>
  <c r="AA18" i="11"/>
  <c r="Y18" i="11"/>
  <c r="Z18" i="11"/>
  <c r="Y20" i="10"/>
  <c r="Z18" i="10"/>
  <c r="AA20" i="10"/>
  <c r="Q75" i="1"/>
  <c r="M75" i="1"/>
  <c r="L20" i="11" l="1"/>
  <c r="L20" i="12"/>
  <c r="N20" i="11"/>
  <c r="N20" i="12"/>
  <c r="M20" i="11"/>
  <c r="M20" i="12"/>
  <c r="K58" i="13"/>
  <c r="J14" i="16"/>
  <c r="AA20" i="12"/>
  <c r="Y20" i="12"/>
  <c r="Z18" i="12"/>
  <c r="Z20" i="11"/>
  <c r="Y20" i="11"/>
  <c r="AA20" i="11"/>
  <c r="Z20" i="10"/>
  <c r="Z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I66" i="3" l="1"/>
  <c r="AI67" i="3"/>
  <c r="AI68" i="3"/>
  <c r="AI69" i="3"/>
  <c r="AI70" i="3"/>
  <c r="AI71" i="3"/>
  <c r="AI72" i="3"/>
  <c r="AI73" i="3"/>
  <c r="AI74" i="3"/>
  <c r="AI75" i="3"/>
  <c r="AI76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41" i="3"/>
  <c r="AI43" i="3"/>
  <c r="AI32" i="3"/>
  <c r="AI33" i="3"/>
  <c r="AI34" i="3"/>
  <c r="AI35" i="3"/>
  <c r="AI36" i="3"/>
  <c r="AI37" i="3"/>
  <c r="AI38" i="3"/>
  <c r="AI39" i="3"/>
  <c r="AI13" i="3"/>
  <c r="AI14" i="3"/>
  <c r="AI15" i="3"/>
  <c r="AI16" i="3"/>
  <c r="AI17" i="3"/>
  <c r="AI18" i="3"/>
  <c r="AI19" i="3"/>
  <c r="AI21" i="3"/>
  <c r="AI22" i="3"/>
  <c r="AI23" i="3"/>
  <c r="AI24" i="3"/>
  <c r="AI25" i="3"/>
  <c r="AI26" i="3"/>
  <c r="AI27" i="3"/>
  <c r="AI29" i="3"/>
  <c r="AI30" i="3"/>
  <c r="AI11" i="3"/>
  <c r="AH76" i="3"/>
  <c r="AH75" i="3"/>
  <c r="AH74" i="3"/>
  <c r="AH73" i="3"/>
  <c r="AH72" i="3"/>
  <c r="AH71" i="3"/>
  <c r="AH70" i="3"/>
  <c r="AH69" i="3"/>
  <c r="AH68" i="3"/>
  <c r="AH67" i="3"/>
  <c r="AH66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3" i="3"/>
  <c r="AH41" i="3"/>
  <c r="AH39" i="3"/>
  <c r="AH38" i="3"/>
  <c r="AH37" i="3"/>
  <c r="AH36" i="3"/>
  <c r="AH35" i="3"/>
  <c r="AH34" i="3"/>
  <c r="AH33" i="3"/>
  <c r="AH32" i="3"/>
  <c r="AH30" i="3"/>
  <c r="AH29" i="3"/>
  <c r="AH27" i="3"/>
  <c r="AH26" i="3"/>
  <c r="AH25" i="3"/>
  <c r="AH24" i="3"/>
  <c r="AH23" i="3"/>
  <c r="AH22" i="3"/>
  <c r="AH21" i="3"/>
  <c r="AH19" i="3"/>
  <c r="AH18" i="3"/>
  <c r="AH17" i="3"/>
  <c r="AH16" i="3"/>
  <c r="AH15" i="3"/>
  <c r="AH14" i="3"/>
  <c r="AH13" i="3"/>
  <c r="AH11" i="3"/>
  <c r="AE66" i="3"/>
  <c r="AF66" i="3"/>
  <c r="AE67" i="3"/>
  <c r="AF67" i="3"/>
  <c r="AE68" i="3"/>
  <c r="AF68" i="3"/>
  <c r="AE69" i="3"/>
  <c r="AF69" i="3"/>
  <c r="AE70" i="3"/>
  <c r="AF70" i="3"/>
  <c r="AE71" i="3"/>
  <c r="AF71" i="3"/>
  <c r="AE72" i="3"/>
  <c r="AF72" i="3"/>
  <c r="AE73" i="3"/>
  <c r="AF73" i="3"/>
  <c r="AE74" i="3"/>
  <c r="AF74" i="3"/>
  <c r="AE75" i="3"/>
  <c r="AF75" i="3"/>
  <c r="AE76" i="3"/>
  <c r="AF76" i="3"/>
  <c r="AE46" i="3"/>
  <c r="AF46" i="3"/>
  <c r="AE47" i="3"/>
  <c r="AF47" i="3"/>
  <c r="AE48" i="3"/>
  <c r="AF48" i="3"/>
  <c r="AE49" i="3"/>
  <c r="AF49" i="3"/>
  <c r="AE50" i="3"/>
  <c r="AF50" i="3"/>
  <c r="AE51" i="3"/>
  <c r="AF51" i="3"/>
  <c r="AE52" i="3"/>
  <c r="AF52" i="3"/>
  <c r="AE53" i="3"/>
  <c r="AF53" i="3"/>
  <c r="AE54" i="3"/>
  <c r="AF54" i="3"/>
  <c r="AE55" i="3"/>
  <c r="AF55" i="3"/>
  <c r="AE56" i="3"/>
  <c r="AF56" i="3"/>
  <c r="AE57" i="3"/>
  <c r="AF57" i="3"/>
  <c r="AE58" i="3"/>
  <c r="AF58" i="3"/>
  <c r="AE59" i="3"/>
  <c r="AF59" i="3"/>
  <c r="AE60" i="3"/>
  <c r="AF60" i="3"/>
  <c r="AE61" i="3"/>
  <c r="AF61" i="3"/>
  <c r="AE62" i="3"/>
  <c r="AF62" i="3"/>
  <c r="AE63" i="3"/>
  <c r="AF63" i="3"/>
  <c r="AE41" i="3"/>
  <c r="AF41" i="3"/>
  <c r="AE43" i="3"/>
  <c r="AF43" i="3"/>
  <c r="AE32" i="3"/>
  <c r="AF32" i="3"/>
  <c r="AE33" i="3"/>
  <c r="AF33" i="3"/>
  <c r="AE34" i="3"/>
  <c r="AF34" i="3"/>
  <c r="AE35" i="3"/>
  <c r="AF35" i="3"/>
  <c r="AE36" i="3"/>
  <c r="AF36" i="3"/>
  <c r="AE37" i="3"/>
  <c r="AF37" i="3"/>
  <c r="AE38" i="3"/>
  <c r="AF38" i="3"/>
  <c r="AE39" i="3"/>
  <c r="AF39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1" i="3"/>
  <c r="AF21" i="3"/>
  <c r="AE22" i="3"/>
  <c r="AF22" i="3"/>
  <c r="AE23" i="3"/>
  <c r="AF23" i="3"/>
  <c r="AE24" i="3"/>
  <c r="AF24" i="3"/>
  <c r="AE25" i="3"/>
  <c r="AF25" i="3"/>
  <c r="AE26" i="3"/>
  <c r="AF26" i="3"/>
  <c r="AE27" i="3"/>
  <c r="AF27" i="3"/>
  <c r="AE29" i="3"/>
  <c r="AF29" i="3"/>
  <c r="AE30" i="3"/>
  <c r="AF30" i="3"/>
  <c r="AE11" i="3"/>
  <c r="AF11" i="3"/>
  <c r="AD76" i="3"/>
  <c r="AD75" i="3"/>
  <c r="AD74" i="3"/>
  <c r="AD73" i="3"/>
  <c r="AD72" i="3"/>
  <c r="AD71" i="3"/>
  <c r="AD70" i="3"/>
  <c r="AD69" i="3"/>
  <c r="AD68" i="3"/>
  <c r="AD67" i="3"/>
  <c r="AD66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3" i="3"/>
  <c r="AD41" i="3"/>
  <c r="AD39" i="3"/>
  <c r="AD38" i="3"/>
  <c r="AD37" i="3"/>
  <c r="AD36" i="3"/>
  <c r="AD35" i="3"/>
  <c r="AD34" i="3"/>
  <c r="AD33" i="3"/>
  <c r="AD32" i="3"/>
  <c r="AD30" i="3"/>
  <c r="AD29" i="3"/>
  <c r="AD27" i="3"/>
  <c r="AD26" i="3"/>
  <c r="AD25" i="3"/>
  <c r="AD24" i="3"/>
  <c r="AD23" i="3"/>
  <c r="AD22" i="3"/>
  <c r="AD21" i="3"/>
  <c r="AD19" i="3"/>
  <c r="AD18" i="3"/>
  <c r="AD17" i="3"/>
  <c r="AD16" i="3"/>
  <c r="AD15" i="3"/>
  <c r="AD14" i="3"/>
  <c r="AD13" i="3"/>
  <c r="AD11" i="3"/>
  <c r="AA66" i="3"/>
  <c r="AB66" i="3"/>
  <c r="AA67" i="3"/>
  <c r="AB67" i="3"/>
  <c r="AA68" i="3"/>
  <c r="AB68" i="3"/>
  <c r="AA69" i="3"/>
  <c r="AB69" i="3"/>
  <c r="AA70" i="3"/>
  <c r="AB70" i="3"/>
  <c r="AA71" i="3"/>
  <c r="AB71" i="3"/>
  <c r="AA72" i="3"/>
  <c r="AB72" i="3"/>
  <c r="AA73" i="3"/>
  <c r="AB73" i="3"/>
  <c r="AA74" i="3"/>
  <c r="AB74" i="3"/>
  <c r="AA75" i="3"/>
  <c r="AB75" i="3"/>
  <c r="AA76" i="3"/>
  <c r="AB76" i="3"/>
  <c r="AA46" i="3"/>
  <c r="AB46" i="3"/>
  <c r="AA47" i="3"/>
  <c r="AB47" i="3"/>
  <c r="AA48" i="3"/>
  <c r="AB48" i="3"/>
  <c r="AA49" i="3"/>
  <c r="AB49" i="3"/>
  <c r="AA50" i="3"/>
  <c r="AB50" i="3"/>
  <c r="AA51" i="3"/>
  <c r="AB51" i="3"/>
  <c r="AA52" i="3"/>
  <c r="AB52" i="3"/>
  <c r="AA53" i="3"/>
  <c r="AB53" i="3"/>
  <c r="AA54" i="3"/>
  <c r="AB54" i="3"/>
  <c r="AA55" i="3"/>
  <c r="AB55" i="3"/>
  <c r="AA56" i="3"/>
  <c r="AB56" i="3"/>
  <c r="AA57" i="3"/>
  <c r="AB57" i="3"/>
  <c r="AA58" i="3"/>
  <c r="AB58" i="3"/>
  <c r="AA59" i="3"/>
  <c r="AB59" i="3"/>
  <c r="AA60" i="3"/>
  <c r="AB60" i="3"/>
  <c r="AA61" i="3"/>
  <c r="AB61" i="3"/>
  <c r="AA62" i="3"/>
  <c r="AB62" i="3"/>
  <c r="AA63" i="3"/>
  <c r="AB63" i="3"/>
  <c r="AA41" i="3"/>
  <c r="AB41" i="3"/>
  <c r="AA43" i="3"/>
  <c r="AB43" i="3"/>
  <c r="AA32" i="3"/>
  <c r="AB32" i="3"/>
  <c r="AA33" i="3"/>
  <c r="AB33" i="3"/>
  <c r="AA34" i="3"/>
  <c r="AB34" i="3"/>
  <c r="AA35" i="3"/>
  <c r="AB35" i="3"/>
  <c r="AA36" i="3"/>
  <c r="AB36" i="3"/>
  <c r="AA37" i="3"/>
  <c r="AB37" i="3"/>
  <c r="AA38" i="3"/>
  <c r="AB38" i="3"/>
  <c r="AA39" i="3"/>
  <c r="AB39" i="3"/>
  <c r="AA13" i="3"/>
  <c r="AB13" i="3"/>
  <c r="AA14" i="3"/>
  <c r="AA12" i="3" s="1"/>
  <c r="AA31" i="3" s="1"/>
  <c r="AA40" i="3" s="1"/>
  <c r="AA44" i="3" s="1"/>
  <c r="AB14" i="3"/>
  <c r="AA15" i="3"/>
  <c r="AB15" i="3"/>
  <c r="AA16" i="3"/>
  <c r="AB16" i="3"/>
  <c r="AA17" i="3"/>
  <c r="AB17" i="3"/>
  <c r="AA18" i="3"/>
  <c r="AB18" i="3"/>
  <c r="AA19" i="3"/>
  <c r="AB19" i="3"/>
  <c r="AA21" i="3"/>
  <c r="AB21" i="3"/>
  <c r="AA22" i="3"/>
  <c r="AB22" i="3"/>
  <c r="AA23" i="3"/>
  <c r="AB23" i="3"/>
  <c r="AA24" i="3"/>
  <c r="AB24" i="3"/>
  <c r="AA25" i="3"/>
  <c r="AB25" i="3"/>
  <c r="AA26" i="3"/>
  <c r="AB26" i="3"/>
  <c r="AA27" i="3"/>
  <c r="AB27" i="3"/>
  <c r="AA29" i="3"/>
  <c r="AB29" i="3"/>
  <c r="AA30" i="3"/>
  <c r="AB30" i="3"/>
  <c r="AA11" i="3"/>
  <c r="AB11" i="3"/>
  <c r="Z76" i="3"/>
  <c r="Z75" i="3"/>
  <c r="Z74" i="3"/>
  <c r="Z73" i="3"/>
  <c r="Z72" i="3"/>
  <c r="Z71" i="3"/>
  <c r="Z70" i="3"/>
  <c r="Z69" i="3"/>
  <c r="Z68" i="3"/>
  <c r="Z67" i="3"/>
  <c r="Z66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3" i="3"/>
  <c r="Z41" i="3"/>
  <c r="Z39" i="3"/>
  <c r="Z38" i="3"/>
  <c r="Z37" i="3"/>
  <c r="Z36" i="3"/>
  <c r="Z35" i="3"/>
  <c r="Z34" i="3"/>
  <c r="Z33" i="3"/>
  <c r="Z32" i="3"/>
  <c r="Z30" i="3"/>
  <c r="Z29" i="3"/>
  <c r="Z27" i="3"/>
  <c r="Z26" i="3"/>
  <c r="Z25" i="3"/>
  <c r="Z24" i="3"/>
  <c r="Z23" i="3"/>
  <c r="Z22" i="3"/>
  <c r="Z21" i="3"/>
  <c r="Z19" i="3"/>
  <c r="Z18" i="3"/>
  <c r="Z17" i="3"/>
  <c r="Z16" i="3"/>
  <c r="Z15" i="3"/>
  <c r="Z14" i="3"/>
  <c r="Z13" i="3"/>
  <c r="Z11" i="3"/>
  <c r="AJ77" i="3"/>
  <c r="AG77" i="3"/>
  <c r="AC77" i="3"/>
  <c r="Y77" i="3"/>
  <c r="AJ64" i="3"/>
  <c r="AG64" i="3"/>
  <c r="AC64" i="3"/>
  <c r="Y64" i="3"/>
  <c r="AJ12" i="3"/>
  <c r="AJ31" i="3" s="1"/>
  <c r="AJ40" i="3" s="1"/>
  <c r="AJ44" i="3" s="1"/>
  <c r="AG12" i="3"/>
  <c r="AG31" i="3" s="1"/>
  <c r="AG40" i="3" s="1"/>
  <c r="AG44" i="3" s="1"/>
  <c r="AC12" i="3"/>
  <c r="AC31" i="3" s="1"/>
  <c r="AC40" i="3" s="1"/>
  <c r="AC44" i="3" s="1"/>
  <c r="Y12" i="3"/>
  <c r="Y31" i="3" s="1"/>
  <c r="Y40" i="3" s="1"/>
  <c r="Y44" i="3" s="1"/>
  <c r="Z64" i="3" l="1"/>
  <c r="Z77" i="3"/>
  <c r="AF77" i="3"/>
  <c r="AA64" i="3"/>
  <c r="AA77" i="3"/>
  <c r="AF64" i="3"/>
  <c r="AG78" i="3"/>
  <c r="AD77" i="3"/>
  <c r="AB12" i="3"/>
  <c r="AB31" i="3" s="1"/>
  <c r="AB40" i="3" s="1"/>
  <c r="AB44" i="3" s="1"/>
  <c r="AE12" i="3"/>
  <c r="AE31" i="3" s="1"/>
  <c r="AE40" i="3" s="1"/>
  <c r="AE44" i="3" s="1"/>
  <c r="AI64" i="3"/>
  <c r="AB77" i="3"/>
  <c r="AC78" i="3"/>
  <c r="AB64" i="3"/>
  <c r="AE77" i="3"/>
  <c r="AH12" i="3"/>
  <c r="AH31" i="3" s="1"/>
  <c r="AH40" i="3" s="1"/>
  <c r="AH44" i="3" s="1"/>
  <c r="AH64" i="3"/>
  <c r="Y78" i="3"/>
  <c r="Y82" i="3" s="1"/>
  <c r="Z80" i="3" s="1"/>
  <c r="Z12" i="3"/>
  <c r="Z31" i="3" s="1"/>
  <c r="Z40" i="3" s="1"/>
  <c r="Z44" i="3" s="1"/>
  <c r="Z78" i="3" s="1"/>
  <c r="Z82" i="3" s="1"/>
  <c r="AA80" i="3" s="1"/>
  <c r="AD12" i="3"/>
  <c r="AD31" i="3" s="1"/>
  <c r="AD40" i="3" s="1"/>
  <c r="AD44" i="3" s="1"/>
  <c r="AE64" i="3"/>
  <c r="AI12" i="3"/>
  <c r="AI31" i="3" s="1"/>
  <c r="AI40" i="3" s="1"/>
  <c r="AI44" i="3" s="1"/>
  <c r="AJ78" i="3"/>
  <c r="AD64" i="3"/>
  <c r="AF12" i="3"/>
  <c r="AF31" i="3" s="1"/>
  <c r="AF40" i="3" s="1"/>
  <c r="AF44" i="3" s="1"/>
  <c r="AH77" i="3"/>
  <c r="AI77" i="3"/>
  <c r="AF78" i="3" l="1"/>
  <c r="AA78" i="3"/>
  <c r="AA82" i="3" s="1"/>
  <c r="AB80" i="3" s="1"/>
  <c r="AD78" i="3"/>
  <c r="AE78" i="3"/>
  <c r="AH78" i="3"/>
  <c r="AI78" i="3"/>
  <c r="AB78" i="3"/>
  <c r="AB82" i="3" l="1"/>
  <c r="AC80" i="3" s="1"/>
  <c r="AC82" i="3" s="1"/>
  <c r="AD80" i="3" s="1"/>
  <c r="AD82" i="3" s="1"/>
  <c r="AE80" i="3" s="1"/>
  <c r="AE82" i="3" s="1"/>
  <c r="AF80" i="3" s="1"/>
  <c r="AF82" i="3" s="1"/>
  <c r="AG80" i="3" s="1"/>
  <c r="AG82" i="3" s="1"/>
  <c r="AH80" i="3" s="1"/>
  <c r="AH82" i="3" s="1"/>
  <c r="AI80" i="3" s="1"/>
  <c r="AI82" i="3" s="1"/>
  <c r="AJ80" i="3" s="1"/>
  <c r="AJ82" i="3" s="1"/>
  <c r="AK80" i="3" s="1"/>
  <c r="AK82" i="3" s="1"/>
  <c r="AL80" i="3" s="1"/>
  <c r="AL82" i="3" s="1"/>
  <c r="AM80" i="3" s="1"/>
  <c r="AM82" i="3" s="1"/>
  <c r="AN80" i="3" s="1"/>
  <c r="AN82" i="3" s="1"/>
  <c r="AO80" i="3" s="1"/>
  <c r="AO82" i="3" s="1"/>
  <c r="AP80" i="3" s="1"/>
  <c r="AP82" i="3" s="1"/>
  <c r="AQ80" i="3" s="1"/>
  <c r="AQ82" i="3" s="1"/>
  <c r="AR80" i="3" s="1"/>
  <c r="AR82" i="3" s="1"/>
  <c r="D77" i="3"/>
  <c r="E77" i="3"/>
  <c r="F77" i="3"/>
  <c r="G77" i="3"/>
  <c r="H22" i="16" s="1"/>
  <c r="D64" i="3"/>
  <c r="E64" i="3"/>
  <c r="F64" i="3"/>
  <c r="G64" i="3"/>
  <c r="H21" i="16" s="1"/>
  <c r="D12" i="3"/>
  <c r="D31" i="3" s="1"/>
  <c r="D40" i="3" s="1"/>
  <c r="D44" i="3" s="1"/>
  <c r="D78" i="3" s="1"/>
  <c r="D82" i="3" s="1"/>
  <c r="Y84" i="3" s="1"/>
  <c r="E12" i="3"/>
  <c r="E31" i="3" s="1"/>
  <c r="E40" i="3" s="1"/>
  <c r="E44" i="3" s="1"/>
  <c r="F12" i="3"/>
  <c r="F31" i="3" s="1"/>
  <c r="F40" i="3" s="1"/>
  <c r="F44" i="3" s="1"/>
  <c r="G12" i="3"/>
  <c r="G31" i="3" s="1"/>
  <c r="G40" i="3" s="1"/>
  <c r="G44" i="3" s="1"/>
  <c r="G78" i="3" l="1"/>
  <c r="G82" i="3" s="1"/>
  <c r="AB84" i="3" s="1"/>
  <c r="H20" i="16"/>
  <c r="H23" i="16" s="1"/>
  <c r="F78" i="3"/>
  <c r="F82" i="3" s="1"/>
  <c r="AA84" i="3" s="1"/>
  <c r="E78" i="3"/>
  <c r="E82" i="3" s="1"/>
  <c r="Z84" i="3" s="1"/>
  <c r="K77" i="3"/>
  <c r="I22" i="16" s="1"/>
  <c r="L77" i="3"/>
  <c r="M77" i="3"/>
  <c r="N77" i="3"/>
  <c r="O77" i="3"/>
  <c r="J22" i="16" s="1"/>
  <c r="H77" i="3"/>
  <c r="I77" i="3"/>
  <c r="K64" i="3"/>
  <c r="I21" i="16" s="1"/>
  <c r="L64" i="3"/>
  <c r="M64" i="3"/>
  <c r="N64" i="3"/>
  <c r="O64" i="3"/>
  <c r="H64" i="3"/>
  <c r="I64" i="3"/>
  <c r="K12" i="3"/>
  <c r="K31" i="3" s="1"/>
  <c r="K40" i="3" s="1"/>
  <c r="K44" i="3" s="1"/>
  <c r="I20" i="16" s="1"/>
  <c r="L12" i="3"/>
  <c r="L31" i="3" s="1"/>
  <c r="L40" i="3" s="1"/>
  <c r="L44" i="3" s="1"/>
  <c r="M12" i="3"/>
  <c r="M31" i="3" s="1"/>
  <c r="M40" i="3" s="1"/>
  <c r="M44" i="3" s="1"/>
  <c r="N12" i="3"/>
  <c r="N31" i="3" s="1"/>
  <c r="N40" i="3" s="1"/>
  <c r="N44" i="3" s="1"/>
  <c r="O12" i="3"/>
  <c r="O31" i="3" s="1"/>
  <c r="O40" i="3" s="1"/>
  <c r="O44" i="3" s="1"/>
  <c r="J20" i="16" s="1"/>
  <c r="H12" i="3"/>
  <c r="H31" i="3" s="1"/>
  <c r="H40" i="3" s="1"/>
  <c r="H44" i="3" s="1"/>
  <c r="I12" i="3"/>
  <c r="I31" i="3" s="1"/>
  <c r="I40" i="3" s="1"/>
  <c r="I44" i="3" s="1"/>
  <c r="J77" i="3"/>
  <c r="J64" i="3"/>
  <c r="J12" i="3"/>
  <c r="J21" i="16" l="1"/>
  <c r="J23" i="16" s="1"/>
  <c r="I23" i="16"/>
  <c r="L78" i="3"/>
  <c r="L82" i="3" s="1"/>
  <c r="AG84" i="3" s="1"/>
  <c r="I78" i="3"/>
  <c r="I82" i="3" s="1"/>
  <c r="AD84" i="3" s="1"/>
  <c r="M78" i="3"/>
  <c r="M82" i="3" s="1"/>
  <c r="AH84" i="3" s="1"/>
  <c r="O78" i="3"/>
  <c r="N78" i="3"/>
  <c r="N82" i="3" s="1"/>
  <c r="AI84" i="3" s="1"/>
  <c r="K78" i="3"/>
  <c r="K82" i="3" s="1"/>
  <c r="AF84" i="3" s="1"/>
  <c r="H78" i="3"/>
  <c r="H82" i="3" s="1"/>
  <c r="AC84" i="3" s="1"/>
  <c r="J31" i="3"/>
  <c r="J40" i="3" s="1"/>
  <c r="J44" i="3" s="1"/>
  <c r="J78" i="3" s="1"/>
  <c r="J82" i="3" s="1"/>
  <c r="AE84" i="3" s="1"/>
  <c r="O82" i="3" l="1"/>
  <c r="P80" i="3" s="1"/>
  <c r="P82" i="3" s="1"/>
  <c r="Z94" i="2"/>
  <c r="Y94" i="2"/>
  <c r="Z93" i="2"/>
  <c r="Y93" i="2"/>
  <c r="Z92" i="2"/>
  <c r="Y92" i="2"/>
  <c r="Z91" i="2"/>
  <c r="Y91" i="2"/>
  <c r="Z90" i="2"/>
  <c r="Y90" i="2"/>
  <c r="Z89" i="2"/>
  <c r="Y89" i="2"/>
  <c r="Z87" i="2"/>
  <c r="Y87" i="2"/>
  <c r="Z86" i="2"/>
  <c r="Y86" i="2"/>
  <c r="Z85" i="2"/>
  <c r="Y85" i="2"/>
  <c r="Z84" i="2"/>
  <c r="Y84" i="2"/>
  <c r="Z83" i="2"/>
  <c r="Y83" i="2"/>
  <c r="Z81" i="2"/>
  <c r="Y81" i="2"/>
  <c r="Z80" i="2"/>
  <c r="Y80" i="2"/>
  <c r="Z77" i="2"/>
  <c r="Y77" i="2"/>
  <c r="Z76" i="2"/>
  <c r="Y76" i="2"/>
  <c r="Z75" i="2"/>
  <c r="Y75" i="2"/>
  <c r="Z74" i="2"/>
  <c r="Y74" i="2"/>
  <c r="Z73" i="2"/>
  <c r="Y73" i="2"/>
  <c r="Z72" i="2"/>
  <c r="Y72" i="2"/>
  <c r="Z71" i="2"/>
  <c r="Y71" i="2"/>
  <c r="Z69" i="2"/>
  <c r="Y69" i="2"/>
  <c r="Z68" i="2"/>
  <c r="Y68" i="2"/>
  <c r="Z64" i="2"/>
  <c r="I29" i="16" s="1"/>
  <c r="Y64" i="2"/>
  <c r="H29" i="16" s="1"/>
  <c r="Z63" i="2"/>
  <c r="Y63" i="2"/>
  <c r="Z62" i="2"/>
  <c r="Y62" i="2"/>
  <c r="Z61" i="2"/>
  <c r="Y61" i="2"/>
  <c r="Z59" i="2"/>
  <c r="Y59" i="2"/>
  <c r="Z58" i="2"/>
  <c r="Y58" i="2"/>
  <c r="Z57" i="2"/>
  <c r="Y57" i="2"/>
  <c r="Z56" i="2"/>
  <c r="Y56" i="2"/>
  <c r="Z53" i="2"/>
  <c r="I30" i="16" s="1"/>
  <c r="Y53" i="2"/>
  <c r="H30" i="16" s="1"/>
  <c r="Z49" i="2"/>
  <c r="Y49" i="2"/>
  <c r="Z48" i="2"/>
  <c r="Y48" i="2"/>
  <c r="Z47" i="2"/>
  <c r="Y47" i="2"/>
  <c r="Z46" i="2"/>
  <c r="Y46" i="2"/>
  <c r="Z45" i="2"/>
  <c r="Y45" i="2"/>
  <c r="Z44" i="2"/>
  <c r="Y44" i="2"/>
  <c r="Z42" i="2"/>
  <c r="Y42" i="2"/>
  <c r="Z41" i="2"/>
  <c r="Y41" i="2"/>
  <c r="Z39" i="2"/>
  <c r="Y39" i="2"/>
  <c r="Z38" i="2"/>
  <c r="Y38" i="2"/>
  <c r="Z36" i="2"/>
  <c r="Y36" i="2"/>
  <c r="Z35" i="2"/>
  <c r="Y35" i="2"/>
  <c r="Z34" i="2"/>
  <c r="Y34" i="2"/>
  <c r="Z33" i="2"/>
  <c r="Y33" i="2"/>
  <c r="Z31" i="2"/>
  <c r="Y31" i="2"/>
  <c r="Z30" i="2"/>
  <c r="Y30" i="2"/>
  <c r="Z28" i="2"/>
  <c r="Y28" i="2"/>
  <c r="Z27" i="2"/>
  <c r="Y27" i="2"/>
  <c r="Z26" i="2"/>
  <c r="Y26" i="2"/>
  <c r="Z25" i="2"/>
  <c r="Y25" i="2"/>
  <c r="Z23" i="2"/>
  <c r="Y23" i="2"/>
  <c r="Z22" i="2"/>
  <c r="Y22" i="2"/>
  <c r="Z20" i="2"/>
  <c r="Y20" i="2"/>
  <c r="Z19" i="2"/>
  <c r="Y19" i="2"/>
  <c r="Z17" i="2"/>
  <c r="Y17" i="2"/>
  <c r="Z16" i="2"/>
  <c r="Y16" i="2"/>
  <c r="Z15" i="2"/>
  <c r="Y15" i="2"/>
  <c r="Z14" i="2"/>
  <c r="Y14" i="2"/>
  <c r="Z13" i="2"/>
  <c r="Y13" i="2"/>
  <c r="Z12" i="2"/>
  <c r="Y12" i="2"/>
  <c r="Z11" i="2"/>
  <c r="Y11" i="2"/>
  <c r="S80" i="3" l="1"/>
  <c r="R80" i="3"/>
  <c r="R82" i="3" s="1"/>
  <c r="AJ84" i="3"/>
  <c r="Q80" i="3"/>
  <c r="Q82" i="3" s="1"/>
  <c r="J60" i="2"/>
  <c r="S82" i="3" l="1"/>
  <c r="D18" i="2"/>
  <c r="E18" i="2"/>
  <c r="F18" i="2"/>
  <c r="H18" i="2"/>
  <c r="I18" i="2"/>
  <c r="J18" i="2"/>
  <c r="K18" i="2"/>
  <c r="Z18" i="2" s="1"/>
  <c r="L18" i="2"/>
  <c r="M18" i="2"/>
  <c r="N18" i="2"/>
  <c r="H88" i="2"/>
  <c r="I88" i="2"/>
  <c r="J88" i="2"/>
  <c r="K88" i="2"/>
  <c r="Z88" i="2" s="1"/>
  <c r="L88" i="2"/>
  <c r="M88" i="2"/>
  <c r="D88" i="2"/>
  <c r="E88" i="2"/>
  <c r="F88" i="2"/>
  <c r="H82" i="2"/>
  <c r="I82" i="2"/>
  <c r="J82" i="2"/>
  <c r="K82" i="2"/>
  <c r="Z82" i="2" s="1"/>
  <c r="L82" i="2"/>
  <c r="M82" i="2"/>
  <c r="N82" i="2"/>
  <c r="D82" i="2"/>
  <c r="E82" i="2"/>
  <c r="F82" i="2"/>
  <c r="G82" i="2"/>
  <c r="Y82" i="2" s="1"/>
  <c r="H79" i="2"/>
  <c r="I79" i="2"/>
  <c r="J79" i="2"/>
  <c r="K79" i="2"/>
  <c r="Z79" i="2" s="1"/>
  <c r="L79" i="2"/>
  <c r="M79" i="2"/>
  <c r="D79" i="2"/>
  <c r="E79" i="2"/>
  <c r="F79" i="2"/>
  <c r="G79" i="2"/>
  <c r="H70" i="2"/>
  <c r="I70" i="2"/>
  <c r="J70" i="2"/>
  <c r="K70" i="2"/>
  <c r="Z70" i="2" s="1"/>
  <c r="L70" i="2"/>
  <c r="M70" i="2"/>
  <c r="D70" i="2"/>
  <c r="E70" i="2"/>
  <c r="F70" i="2"/>
  <c r="H67" i="2"/>
  <c r="I67" i="2"/>
  <c r="J67" i="2"/>
  <c r="K67" i="2"/>
  <c r="Z67" i="2" s="1"/>
  <c r="L67" i="2"/>
  <c r="M67" i="2"/>
  <c r="D67" i="2"/>
  <c r="E67" i="2"/>
  <c r="F67" i="2"/>
  <c r="H60" i="2"/>
  <c r="H52" i="2" s="1"/>
  <c r="H51" i="2" s="1"/>
  <c r="I60" i="2"/>
  <c r="I52" i="2" s="1"/>
  <c r="I51" i="2" s="1"/>
  <c r="J52" i="2"/>
  <c r="J51" i="2" s="1"/>
  <c r="K60" i="2"/>
  <c r="Z60" i="2" s="1"/>
  <c r="L60" i="2"/>
  <c r="L52" i="2" s="1"/>
  <c r="L51" i="2" s="1"/>
  <c r="M60" i="2"/>
  <c r="M52" i="2" s="1"/>
  <c r="M51" i="2" s="1"/>
  <c r="N60" i="2"/>
  <c r="D60" i="2"/>
  <c r="D52" i="2" s="1"/>
  <c r="D51" i="2" s="1"/>
  <c r="E60" i="2"/>
  <c r="E52" i="2" s="1"/>
  <c r="E51" i="2" s="1"/>
  <c r="F60" i="2"/>
  <c r="F52" i="2" s="1"/>
  <c r="F51" i="2" s="1"/>
  <c r="H43" i="2"/>
  <c r="I43" i="2"/>
  <c r="J43" i="2"/>
  <c r="K43" i="2"/>
  <c r="Z43" i="2" s="1"/>
  <c r="L43" i="2"/>
  <c r="M43" i="2"/>
  <c r="D43" i="2"/>
  <c r="E43" i="2"/>
  <c r="F43" i="2"/>
  <c r="D40" i="2"/>
  <c r="E40" i="2"/>
  <c r="F40" i="2"/>
  <c r="H40" i="2"/>
  <c r="I40" i="2"/>
  <c r="J40" i="2"/>
  <c r="K40" i="2"/>
  <c r="Z40" i="2" s="1"/>
  <c r="L40" i="2"/>
  <c r="M40" i="2"/>
  <c r="G40" i="2"/>
  <c r="Y40" i="2" s="1"/>
  <c r="D37" i="2"/>
  <c r="E37" i="2"/>
  <c r="F37" i="2"/>
  <c r="H37" i="2"/>
  <c r="I37" i="2"/>
  <c r="J37" i="2"/>
  <c r="K37" i="2"/>
  <c r="Z37" i="2" s="1"/>
  <c r="L37" i="2"/>
  <c r="M37" i="2"/>
  <c r="N37" i="2"/>
  <c r="G37" i="2"/>
  <c r="Y37" i="2" s="1"/>
  <c r="H32" i="2"/>
  <c r="I32" i="2"/>
  <c r="J32" i="2"/>
  <c r="K32" i="2"/>
  <c r="Z32" i="2" s="1"/>
  <c r="L32" i="2"/>
  <c r="M32" i="2"/>
  <c r="N32" i="2"/>
  <c r="D32" i="2"/>
  <c r="E32" i="2"/>
  <c r="F32" i="2"/>
  <c r="G32" i="2"/>
  <c r="Y32" i="2" s="1"/>
  <c r="H24" i="2"/>
  <c r="I24" i="2"/>
  <c r="J24" i="2"/>
  <c r="K24" i="2"/>
  <c r="Z24" i="2" s="1"/>
  <c r="L24" i="2"/>
  <c r="M24" i="2"/>
  <c r="D24" i="2"/>
  <c r="E24" i="2"/>
  <c r="F24" i="2"/>
  <c r="G24" i="2"/>
  <c r="Y24" i="2" s="1"/>
  <c r="H21" i="2"/>
  <c r="I21" i="2"/>
  <c r="J21" i="2"/>
  <c r="L21" i="2"/>
  <c r="M21" i="2"/>
  <c r="D21" i="2"/>
  <c r="E21" i="2"/>
  <c r="F21" i="2"/>
  <c r="G88" i="2"/>
  <c r="Y88" i="2" s="1"/>
  <c r="G60" i="2"/>
  <c r="Y60" i="2" s="1"/>
  <c r="G43" i="2"/>
  <c r="Y43" i="2" s="1"/>
  <c r="T80" i="3" l="1"/>
  <c r="T82" i="3" s="1"/>
  <c r="U80" i="3"/>
  <c r="U82" i="3" s="1"/>
  <c r="D78" i="2"/>
  <c r="K52" i="2"/>
  <c r="H10" i="2"/>
  <c r="Y79" i="2"/>
  <c r="G78" i="2"/>
  <c r="Y78" i="2" s="1"/>
  <c r="H32" i="16" s="1"/>
  <c r="F78" i="2"/>
  <c r="J29" i="2"/>
  <c r="H66" i="2"/>
  <c r="H78" i="2"/>
  <c r="E10" i="2"/>
  <c r="L66" i="2"/>
  <c r="J78" i="2"/>
  <c r="M10" i="2"/>
  <c r="D66" i="2"/>
  <c r="D65" i="2" s="1"/>
  <c r="D95" i="2" s="1"/>
  <c r="F10" i="2"/>
  <c r="J10" i="2"/>
  <c r="D10" i="2"/>
  <c r="J66" i="2"/>
  <c r="E66" i="2"/>
  <c r="K66" i="2"/>
  <c r="Z66" i="2" s="1"/>
  <c r="I31" i="16" s="1"/>
  <c r="D29" i="2"/>
  <c r="F29" i="2"/>
  <c r="L10" i="2"/>
  <c r="N52" i="2"/>
  <c r="N51" i="2" s="1"/>
  <c r="F66" i="2"/>
  <c r="M78" i="2"/>
  <c r="L78" i="2"/>
  <c r="L65" i="2" s="1"/>
  <c r="L95" i="2" s="1"/>
  <c r="L29" i="2"/>
  <c r="I78" i="2"/>
  <c r="E78" i="2"/>
  <c r="K78" i="2"/>
  <c r="Z78" i="2" s="1"/>
  <c r="I32" i="16" s="1"/>
  <c r="M66" i="2"/>
  <c r="I66" i="2"/>
  <c r="G29" i="2"/>
  <c r="Y29" i="2" s="1"/>
  <c r="H27" i="16" s="1"/>
  <c r="E29" i="2"/>
  <c r="I29" i="2"/>
  <c r="M29" i="2"/>
  <c r="H29" i="2"/>
  <c r="I10" i="2"/>
  <c r="G52" i="2"/>
  <c r="G70" i="2"/>
  <c r="Y70" i="2" s="1"/>
  <c r="G18" i="2"/>
  <c r="Y18" i="2" s="1"/>
  <c r="K29" i="2"/>
  <c r="Z29" i="2" s="1"/>
  <c r="I27" i="16" s="1"/>
  <c r="H50" i="2" l="1"/>
  <c r="H65" i="2"/>
  <c r="H95" i="2" s="1"/>
  <c r="F65" i="2"/>
  <c r="F95" i="2" s="1"/>
  <c r="G51" i="2"/>
  <c r="Y51" i="2" s="1"/>
  <c r="H28" i="16" s="1"/>
  <c r="H34" i="16" s="1"/>
  <c r="Y52" i="2"/>
  <c r="K51" i="2"/>
  <c r="Z51" i="2" s="1"/>
  <c r="I28" i="16" s="1"/>
  <c r="I34" i="16" s="1"/>
  <c r="Z52" i="2"/>
  <c r="E50" i="2"/>
  <c r="E65" i="2"/>
  <c r="E95" i="2" s="1"/>
  <c r="F50" i="2"/>
  <c r="J65" i="2"/>
  <c r="J95" i="2" s="1"/>
  <c r="J50" i="2"/>
  <c r="M50" i="2"/>
  <c r="I65" i="2"/>
  <c r="I95" i="2" s="1"/>
  <c r="D50" i="2"/>
  <c r="I50" i="2"/>
  <c r="M65" i="2"/>
  <c r="M95" i="2" s="1"/>
  <c r="L50" i="2"/>
  <c r="K65" i="2"/>
  <c r="Z65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5" i="2"/>
  <c r="Z95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Z21" i="2" s="1"/>
  <c r="N21" i="2"/>
  <c r="N24" i="2"/>
  <c r="N40" i="2"/>
  <c r="N43" i="2"/>
  <c r="G67" i="2"/>
  <c r="N67" i="2"/>
  <c r="N70" i="2"/>
  <c r="N79" i="2"/>
  <c r="N88" i="2"/>
  <c r="N78" i="2" l="1"/>
  <c r="N42" i="1"/>
  <c r="N29" i="2"/>
  <c r="G66" i="2"/>
  <c r="Y67" i="2"/>
  <c r="K10" i="2"/>
  <c r="Z10" i="2" s="1"/>
  <c r="I26" i="16" s="1"/>
  <c r="I25" i="16" s="1"/>
  <c r="G10" i="2"/>
  <c r="Y10" i="2" s="1"/>
  <c r="H26" i="16" s="1"/>
  <c r="H25" i="16" s="1"/>
  <c r="Y21" i="2"/>
  <c r="N10" i="2"/>
  <c r="N66" i="2"/>
  <c r="N65" i="2" s="1"/>
  <c r="N95" i="2" s="1"/>
  <c r="N50" i="2" l="1"/>
  <c r="G65" i="2"/>
  <c r="Y66" i="2"/>
  <c r="H31" i="16" s="1"/>
  <c r="K50" i="2"/>
  <c r="Z50" i="2" s="1"/>
  <c r="G50" i="2"/>
  <c r="Y50" i="2" s="1"/>
  <c r="G95" i="2" l="1"/>
  <c r="Y95" i="2" s="1"/>
  <c r="Y65" i="2"/>
  <c r="W20" i="14"/>
  <c r="W25" i="14" s="1"/>
  <c r="L21" i="13"/>
  <c r="L20" i="13" l="1"/>
  <c r="L25" i="13" s="1"/>
  <c r="W39" i="14"/>
  <c r="W41" i="14" s="1"/>
  <c r="W42" i="14" s="1"/>
  <c r="W30" i="14" a="1"/>
  <c r="W30" i="14" s="1"/>
  <c r="W33" i="14" s="1"/>
  <c r="W37" i="14" s="1"/>
  <c r="W58" i="14" s="1"/>
  <c r="L39" i="13" l="1"/>
  <c r="L30" i="13" a="1"/>
  <c r="L30" i="13" s="1"/>
  <c r="K11" i="16"/>
  <c r="L33" i="13" l="1"/>
  <c r="K13" i="16"/>
  <c r="L41" i="13"/>
  <c r="K12" i="16" l="1"/>
  <c r="L42" i="13"/>
  <c r="L37" i="13"/>
  <c r="L58" i="13" l="1"/>
  <c r="K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<sst xmlns="http://schemas.openxmlformats.org/spreadsheetml/2006/main" count="1699" uniqueCount="324">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</sst>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63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4" fontId="3" fillId="0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5" fontId="1" fillId="0" borderId="0" xfId="0" applyNumberFormat="1" applyFont="1" applyFill="1" applyAlignment="1" applyProtection="1">
      <alignment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4" fontId="1" fillId="0" borderId="3" xfId="0" applyNumberFormat="1" applyFont="1" applyFill="1" applyBorder="1" applyAlignment="1">
      <alignment vertical="center"/>
    </xf>
    <xf numFmtId="164" fontId="1" fillId="0" borderId="5" xfId="0" applyNumberFormat="1" applyFont="1" applyFill="1" applyBorder="1" applyAlignment="1">
      <alignment vertical="center" wrapText="1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4" xfId="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4" fontId="3" fillId="0" borderId="5" xfId="1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4" fontId="12" fillId="0" borderId="0" xfId="2" applyNumberFormat="1" applyFont="1" applyFill="1" applyAlignment="1">
      <alignment horizontal="left"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 applyProtection="1">
      <alignment horizontal="left" vertical="center"/>
      <protection hidden="1"/>
    </xf>
    <xf numFmtId="0" fontId="4" fillId="0" borderId="5" xfId="2" applyFont="1" applyFill="1" applyBorder="1" applyAlignment="1" applyProtection="1">
      <alignment horizontal="left" vertical="center"/>
      <protection hidden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166" fontId="1" fillId="0" borderId="0" xfId="2" applyNumberFormat="1" applyFont="1" applyFill="1" applyAlignment="1">
      <alignment vertical="center"/>
    </xf>
    <xf numFmtId="166" fontId="1" fillId="0" borderId="0" xfId="2" applyNumberFormat="1" applyFont="1" applyFill="1" applyAlignment="1">
      <alignment vertical="center" wrapText="1"/>
    </xf>
    <xf numFmtId="164" fontId="12" fillId="0" borderId="7" xfId="2" applyNumberFormat="1" applyFont="1" applyFill="1" applyBorder="1" applyAlignment="1">
      <alignment horizontal="left" vertical="center"/>
    </xf>
    <xf numFmtId="0" fontId="4" fillId="0" borderId="7" xfId="2" applyFont="1" applyFill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>
      <alignment horizontal="left" vertical="center"/>
    </xf>
    <xf numFmtId="166" fontId="3" fillId="0" borderId="0" xfId="2" applyNumberFormat="1" applyFont="1" applyFill="1" applyBorder="1" applyAlignment="1" applyProtection="1">
      <alignment vertical="center"/>
      <protection locked="0"/>
    </xf>
    <xf numFmtId="166" fontId="3" fillId="0" borderId="7" xfId="2" applyNumberFormat="1" applyFont="1" applyFill="1" applyBorder="1" applyAlignment="1" applyProtection="1">
      <alignment vertical="center"/>
      <protection locked="0"/>
    </xf>
    <xf numFmtId="166" fontId="1" fillId="0" borderId="12" xfId="5" applyNumberFormat="1" applyFont="1" applyFill="1" applyBorder="1" applyAlignment="1" applyProtection="1">
      <alignment vertical="center"/>
      <protection locked="0"/>
    </xf>
    <xf numFmtId="166" fontId="3" fillId="0" borderId="12" xfId="5" applyNumberFormat="1" applyFont="1" applyFill="1" applyBorder="1" applyAlignment="1" applyProtection="1">
      <alignment vertical="center"/>
      <protection locked="0"/>
    </xf>
    <xf numFmtId="164" fontId="12" fillId="0" borderId="15" xfId="2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Fill="1" applyAlignment="1">
      <alignment horizontal="left" vertical="center"/>
    </xf>
    <xf numFmtId="164" fontId="15" fillId="0" borderId="0" xfId="0" applyNumberFormat="1" applyFont="1" applyFill="1" applyAlignment="1">
      <alignment horizontal="left" vertical="center" wrapText="1"/>
    </xf>
    <xf numFmtId="164" fontId="15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horizontal="left" vertical="center"/>
    </xf>
    <xf numFmtId="164" fontId="17" fillId="0" borderId="0" xfId="0" applyNumberFormat="1" applyFont="1" applyFill="1" applyAlignment="1">
      <alignment horizontal="left" vertical="center" wrapText="1"/>
    </xf>
    <xf numFmtId="164" fontId="15" fillId="0" borderId="0" xfId="2" applyNumberFormat="1" applyFont="1" applyFill="1" applyAlignment="1">
      <alignment horizontal="left" vertical="center"/>
    </xf>
    <xf numFmtId="164" fontId="16" fillId="0" borderId="0" xfId="2" applyNumberFormat="1" applyFont="1" applyFill="1" applyAlignment="1">
      <alignment vertical="center"/>
    </xf>
    <xf numFmtId="169" fontId="5" fillId="0" borderId="3" xfId="0" applyNumberFormat="1" applyFont="1" applyFill="1" applyBorder="1" applyAlignment="1" applyProtection="1">
      <alignment vertical="center"/>
      <protection locked="0"/>
    </xf>
    <xf numFmtId="169" fontId="1" fillId="0" borderId="12" xfId="0" applyNumberFormat="1" applyFont="1" applyFill="1" applyBorder="1" applyAlignment="1" applyProtection="1">
      <alignment vertical="center"/>
      <protection locked="0"/>
    </xf>
    <xf numFmtId="169" fontId="1" fillId="0" borderId="0" xfId="0" applyNumberFormat="1" applyFont="1" applyFill="1" applyAlignment="1" applyProtection="1">
      <alignment vertical="center"/>
      <protection locked="0"/>
    </xf>
    <xf numFmtId="169" fontId="5" fillId="0" borderId="12" xfId="0" applyNumberFormat="1" applyFont="1" applyFill="1" applyBorder="1" applyAlignment="1" applyProtection="1">
      <alignment vertical="center"/>
      <protection locked="0"/>
    </xf>
    <xf numFmtId="164" fontId="18" fillId="0" borderId="0" xfId="0" applyNumberFormat="1" applyFont="1" applyFill="1" applyAlignment="1" applyProtection="1">
      <alignment vertical="center"/>
      <protection locked="0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Fill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7" fontId="1" fillId="0" borderId="0" xfId="2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Border="1" applyAlignment="1" applyProtection="1">
      <alignment vertical="center" wrapText="1"/>
      <protection locked="0"/>
    </xf>
    <xf numFmtId="164" fontId="1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>
      <alignment horizontal="left" vertical="center" wrapText="1"/>
    </xf>
    <xf numFmtId="164" fontId="15" fillId="0" borderId="15" xfId="0" applyNumberFormat="1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15" xfId="0" applyFont="1" applyFill="1" applyBorder="1" applyAlignment="1">
      <alignment horizontal="left" vertical="center"/>
    </xf>
    <xf numFmtId="166" fontId="4" fillId="0" borderId="15" xfId="0" applyNumberFormat="1" applyFont="1" applyFill="1" applyBorder="1" applyAlignment="1" applyProtection="1">
      <alignment vertical="center"/>
      <protection locked="0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 applyProtection="1">
      <alignment vertical="center"/>
      <protection locked="0"/>
    </xf>
    <xf numFmtId="4" fontId="1" fillId="0" borderId="8" xfId="0" applyNumberFormat="1" applyFont="1" applyFill="1" applyBorder="1" applyAlignment="1" applyProtection="1">
      <alignment vertical="center"/>
      <protection locked="0"/>
    </xf>
    <xf numFmtId="166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 wrapText="1"/>
    </xf>
    <xf numFmtId="166" fontId="5" fillId="0" borderId="14" xfId="0" applyNumberFormat="1" applyFont="1" applyFill="1" applyBorder="1" applyAlignment="1" applyProtection="1">
      <alignment vertical="center"/>
      <protection locked="0"/>
    </xf>
    <xf numFmtId="166" fontId="1" fillId="0" borderId="14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66" fontId="5" fillId="0" borderId="0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15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 wrapText="1"/>
    </xf>
    <xf numFmtId="166" fontId="5" fillId="0" borderId="15" xfId="0" applyNumberFormat="1" applyFont="1" applyFill="1" applyBorder="1" applyAlignment="1" applyProtection="1">
      <alignment vertical="center"/>
      <protection locked="0"/>
    </xf>
    <xf numFmtId="166" fontId="1" fillId="0" borderId="15" xfId="0" applyNumberFormat="1" applyFont="1" applyFill="1" applyBorder="1" applyAlignment="1" applyProtection="1">
      <alignment vertical="center"/>
      <protection locked="0"/>
    </xf>
    <xf numFmtId="164" fontId="15" fillId="0" borderId="4" xfId="1" applyNumberFormat="1" applyFont="1" applyFill="1" applyBorder="1" applyAlignment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166" fontId="3" fillId="0" borderId="0" xfId="0" applyNumberFormat="1" applyFont="1" applyFill="1" applyAlignment="1" applyProtection="1">
      <alignment vertical="center"/>
      <protection locked="0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horizontal="left" vertical="center"/>
    </xf>
    <xf numFmtId="3" fontId="9" fillId="0" borderId="0" xfId="2" applyNumberFormat="1" applyFont="1" applyFill="1" applyAlignment="1">
      <alignment vertical="center"/>
    </xf>
    <xf numFmtId="170" fontId="1" fillId="0" borderId="0" xfId="2" applyNumberFormat="1" applyFont="1" applyFill="1" applyAlignment="1" applyProtection="1">
      <alignment vertical="center"/>
      <protection locked="0"/>
    </xf>
    <xf numFmtId="0" fontId="16" fillId="0" borderId="0" xfId="2" applyFont="1" applyFill="1" applyAlignment="1">
      <alignment vertical="center"/>
    </xf>
    <xf numFmtId="3" fontId="16" fillId="0" borderId="0" xfId="2" applyNumberFormat="1" applyFont="1" applyFill="1" applyAlignment="1">
      <alignment vertical="center"/>
    </xf>
    <xf numFmtId="164" fontId="16" fillId="0" borderId="0" xfId="2" applyNumberFormat="1" applyFont="1" applyFill="1" applyAlignment="1" applyProtection="1">
      <alignment vertical="center"/>
      <protection locked="0"/>
    </xf>
    <xf numFmtId="164" fontId="16" fillId="0" borderId="0" xfId="0" applyNumberFormat="1" applyFont="1" applyFill="1" applyAlignment="1" applyProtection="1">
      <alignment vertical="center"/>
      <protection locked="0"/>
    </xf>
    <xf numFmtId="0" fontId="15" fillId="0" borderId="8" xfId="0" applyNumberFormat="1" applyFont="1" applyFill="1" applyBorder="1" applyAlignment="1" applyProtection="1">
      <alignment horizontal="center" vertical="center"/>
      <protection hidden="1"/>
    </xf>
    <xf numFmtId="166" fontId="1" fillId="0" borderId="12" xfId="5" applyNumberFormat="1" applyFont="1" applyBorder="1" applyAlignment="1" applyProtection="1">
      <alignment vertical="center"/>
      <protection locked="0"/>
    </xf>
    <xf numFmtId="2" fontId="1" fillId="0" borderId="0" xfId="0" applyNumberFormat="1" applyFont="1" applyFill="1" applyAlignment="1">
      <alignment vertical="center"/>
    </xf>
    <xf numFmtId="2" fontId="15" fillId="0" borderId="0" xfId="0" applyNumberFormat="1" applyFont="1" applyFill="1" applyAlignment="1">
      <alignment vertical="center"/>
    </xf>
    <xf numFmtId="2" fontId="1" fillId="0" borderId="0" xfId="0" applyNumberFormat="1" applyFont="1" applyFill="1" applyAlignment="1" applyProtection="1">
      <alignment vertical="center"/>
      <protection locked="0"/>
    </xf>
    <xf numFmtId="3" fontId="15" fillId="0" borderId="0" xfId="0" applyNumberFormat="1" applyFont="1" applyFill="1" applyAlignment="1">
      <alignment vertical="center"/>
    </xf>
    <xf numFmtId="3" fontId="1" fillId="0" borderId="0" xfId="0" applyNumberFormat="1" applyFont="1" applyFill="1" applyAlignment="1" applyProtection="1">
      <alignment vertical="center"/>
      <protection locked="0"/>
    </xf>
    <xf numFmtId="3" fontId="3" fillId="0" borderId="0" xfId="2" applyNumberFormat="1" applyFont="1" applyFill="1" applyAlignment="1">
      <alignment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4" fontId="1" fillId="0" borderId="0" xfId="0" applyNumberFormat="1" applyFont="1" applyFill="1" applyAlignment="1" applyProtection="1">
      <alignment vertical="center"/>
      <protection locked="0"/>
    </xf>
    <xf numFmtId="0" fontId="0" fillId="0" borderId="0" xfId="0" applyBorder="1" applyAlignment="1">
      <alignment horizontal="center" vertical="center" wrapText="1"/>
    </xf>
    <xf numFmtId="4" fontId="1" fillId="0" borderId="0" xfId="0" applyNumberFormat="1" applyFont="1" applyFill="1" applyAlignment="1">
      <alignment vertical="center"/>
    </xf>
    <xf numFmtId="4" fontId="15" fillId="0" borderId="0" xfId="0" applyNumberFormat="1" applyFont="1" applyFill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164" fontId="3" fillId="0" borderId="6" xfId="1" applyNumberFormat="1" applyFont="1" applyFill="1" applyBorder="1" applyAlignment="1">
      <alignment horizontal="center" vertical="center" wrapText="1"/>
    </xf>
    <xf numFmtId="164" fontId="3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64" fontId="15" fillId="0" borderId="15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4" fontId="15" fillId="0" borderId="2" xfId="1" applyNumberFormat="1" applyFont="1" applyFill="1" applyBorder="1" applyAlignment="1">
      <alignment horizontal="center" vertical="center" wrapText="1"/>
    </xf>
    <xf numFmtId="164" fontId="15" fillId="0" borderId="6" xfId="1" applyNumberFormat="1" applyFont="1" applyFill="1" applyBorder="1" applyAlignment="1">
      <alignment horizontal="center" vertical="center" wrapText="1"/>
    </xf>
    <xf numFmtId="164" fontId="15" fillId="0" borderId="7" xfId="1" applyNumberFormat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167" fontId="15" fillId="0" borderId="8" xfId="1" quotePrefix="1" applyNumberFormat="1" applyFont="1" applyFill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Fill="1" applyBorder="1" applyAlignment="1" applyProtection="1">
      <alignment horizontal="center" vertical="center" wrapText="1"/>
      <protection hidden="1"/>
    </xf>
    <xf numFmtId="167" fontId="15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7" fontId="15" fillId="0" borderId="1" xfId="1" applyNumberFormat="1" applyFont="1" applyFill="1" applyBorder="1" applyAlignment="1">
      <alignment horizontal="center" vertical="center" wrapText="1"/>
    </xf>
    <xf numFmtId="167" fontId="15" fillId="0" borderId="2" xfId="1" applyNumberFormat="1" applyFont="1" applyFill="1" applyBorder="1" applyAlignment="1">
      <alignment horizontal="center" vertical="center" wrapText="1"/>
    </xf>
    <xf numFmtId="167" fontId="15" fillId="0" borderId="6" xfId="1" applyNumberFormat="1" applyFont="1" applyFill="1" applyBorder="1" applyAlignment="1">
      <alignment horizontal="center" vertical="center" wrapText="1"/>
    </xf>
    <xf numFmtId="167" fontId="15" fillId="0" borderId="7" xfId="1" applyNumberFormat="1" applyFont="1" applyFill="1" applyBorder="1" applyAlignment="1">
      <alignment horizontal="center" vertical="center" wrapText="1"/>
    </xf>
    <xf numFmtId="167" fontId="15" fillId="0" borderId="9" xfId="1" applyNumberFormat="1" applyFont="1" applyFill="1" applyBorder="1" applyAlignment="1">
      <alignment horizontal="center" vertical="center" wrapText="1"/>
    </xf>
    <xf numFmtId="167" fontId="15" fillId="0" borderId="10" xfId="1" applyNumberFormat="1" applyFont="1" applyFill="1" applyBorder="1" applyAlignment="1">
      <alignment horizontal="center" vertical="center" wrapText="1"/>
    </xf>
    <xf numFmtId="167" fontId="15" fillId="0" borderId="3" xfId="1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0" fontId="0" fillId="0" borderId="5" xfId="0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Fill="1" applyBorder="1" applyAlignment="1">
      <alignment horizontal="center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4" fontId="15" fillId="0" borderId="9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12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vertical="center"/>
    </xf>
    <xf numFmtId="0" fontId="1" fillId="0" borderId="5" xfId="2" applyFont="1" applyFill="1" applyBorder="1" applyAlignment="1">
      <alignment vertical="center"/>
    </xf>
    <xf numFmtId="0" fontId="1" fillId="0" borderId="3" xfId="2" applyFont="1" applyFill="1" applyBorder="1" applyAlignment="1">
      <alignment vertical="center" wrapText="1"/>
    </xf>
    <xf numFmtId="0" fontId="1" fillId="0" borderId="12" xfId="2" applyFont="1" applyFill="1" applyBorder="1" applyAlignment="1">
      <alignment horizontal="left" vertical="center"/>
    </xf>
    <xf numFmtId="0" fontId="4" fillId="0" borderId="9" xfId="2" applyFont="1" applyFill="1" applyBorder="1" applyAlignment="1" applyProtection="1">
      <alignment horizontal="left" vertical="center"/>
      <protection hidden="1"/>
    </xf>
    <xf numFmtId="0" fontId="4" fillId="0" borderId="15" xfId="2" applyFont="1" applyFill="1" applyBorder="1" applyAlignment="1" applyProtection="1">
      <alignment horizontal="left" vertical="center"/>
      <protection hidden="1"/>
    </xf>
    <xf numFmtId="167" fontId="3" fillId="0" borderId="8" xfId="1" applyNumberFormat="1" applyFont="1" applyFill="1" applyBorder="1" applyAlignment="1">
      <alignment horizontal="center" vertical="center" wrapText="1"/>
    </xf>
    <xf numFmtId="167" fontId="3" fillId="0" borderId="11" xfId="1" applyNumberFormat="1" applyFont="1" applyFill="1" applyBorder="1" applyAlignment="1">
      <alignment horizontal="center" vertical="center" wrapText="1"/>
    </xf>
    <xf numFmtId="0" fontId="7" fillId="0" borderId="11" xfId="2" applyFill="1" applyBorder="1" applyAlignment="1">
      <alignment horizontal="center" vertical="center" wrapText="1"/>
    </xf>
    <xf numFmtId="167" fontId="3" fillId="0" borderId="1" xfId="1" applyNumberFormat="1" applyFont="1" applyFill="1" applyBorder="1" applyAlignment="1">
      <alignment horizontal="center" vertical="center" wrapText="1"/>
    </xf>
    <xf numFmtId="0" fontId="7" fillId="0" borderId="2" xfId="2" applyFill="1" applyBorder="1" applyAlignment="1">
      <alignment horizontal="center" vertical="center" wrapText="1"/>
    </xf>
    <xf numFmtId="0" fontId="7" fillId="0" borderId="9" xfId="2" applyFill="1" applyBorder="1" applyAlignment="1">
      <alignment horizontal="center" vertical="center" wrapText="1"/>
    </xf>
    <xf numFmtId="0" fontId="7" fillId="0" borderId="10" xfId="2" applyFill="1" applyBorder="1" applyAlignment="1">
      <alignment horizontal="center" vertical="center" wrapText="1"/>
    </xf>
    <xf numFmtId="0" fontId="4" fillId="0" borderId="3" xfId="2" applyFont="1" applyFill="1" applyBorder="1" applyAlignment="1" applyProtection="1">
      <alignment horizontal="left" vertical="center"/>
      <protection hidden="1"/>
    </xf>
    <xf numFmtId="0" fontId="4" fillId="0" borderId="4" xfId="2" applyFont="1" applyFill="1" applyBorder="1" applyAlignment="1" applyProtection="1">
      <alignment horizontal="left" vertical="center"/>
      <protection hidden="1"/>
    </xf>
    <xf numFmtId="0" fontId="1" fillId="0" borderId="5" xfId="2" applyFont="1" applyFill="1" applyBorder="1" applyAlignment="1">
      <alignment vertical="center" wrapText="1"/>
    </xf>
    <xf numFmtId="0" fontId="1" fillId="0" borderId="3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horizontal="left" vertical="center"/>
    </xf>
    <xf numFmtId="167" fontId="3" fillId="0" borderId="2" xfId="1" applyNumberFormat="1" applyFont="1" applyFill="1" applyBorder="1" applyAlignment="1">
      <alignment horizontal="center" vertical="center" wrapText="1"/>
    </xf>
    <xf numFmtId="167" fontId="3" fillId="0" borderId="9" xfId="1" applyNumberFormat="1" applyFont="1" applyFill="1" applyBorder="1" applyAlignment="1">
      <alignment horizontal="center" vertical="center" wrapText="1"/>
    </xf>
    <xf numFmtId="167" fontId="3" fillId="0" borderId="10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163513</xdr:colOff>
      <xdr:row>4</xdr:row>
      <xdr:rowOff>57150</xdr:rowOff>
    </xdr:from>
    <xdr:to>
      <xdr:col>31</xdr:col>
      <xdr:colOff>337513</xdr:colOff>
      <xdr:row>9</xdr:row>
      <xdr:rowOff>46479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13213" y="57150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165388</xdr:colOff>
      <xdr:row>5</xdr:row>
      <xdr:rowOff>19050</xdr:rowOff>
    </xdr:from>
    <xdr:to>
      <xdr:col>14</xdr:col>
      <xdr:colOff>340996</xdr:colOff>
      <xdr:row>9</xdr:row>
      <xdr:rowOff>76136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6688" y="1905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229178</xdr:colOff>
      <xdr:row>5</xdr:row>
      <xdr:rowOff>36935</xdr:rowOff>
    </xdr:from>
    <xdr:to>
      <xdr:col>29</xdr:col>
      <xdr:colOff>398902</xdr:colOff>
      <xdr:row>10</xdr:row>
      <xdr:rowOff>5577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7469" y="192445"/>
          <a:ext cx="1394367" cy="7461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253537</xdr:colOff>
      <xdr:row>4</xdr:row>
      <xdr:rowOff>112395</xdr:rowOff>
    </xdr:from>
    <xdr:to>
      <xdr:col>15</xdr:col>
      <xdr:colOff>427537</xdr:colOff>
      <xdr:row>9</xdr:row>
      <xdr:rowOff>85192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512" y="112395"/>
          <a:ext cx="1393200" cy="734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428971</xdr:colOff>
      <xdr:row>4</xdr:row>
      <xdr:rowOff>62865</xdr:rowOff>
    </xdr:from>
    <xdr:to>
      <xdr:col>29</xdr:col>
      <xdr:colOff>1829791</xdr:colOff>
      <xdr:row>9</xdr:row>
      <xdr:rowOff>29221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53491" y="62865"/>
          <a:ext cx="140082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251979</xdr:colOff>
      <xdr:row>6</xdr:row>
      <xdr:rowOff>24765</xdr:rowOff>
    </xdr:from>
    <xdr:to>
      <xdr:col>45</xdr:col>
      <xdr:colOff>217170</xdr:colOff>
      <xdr:row>10</xdr:row>
      <xdr:rowOff>117502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B98F6325-F65D-4788-BD41-964AB03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30279" y="329565"/>
          <a:ext cx="119391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284162</xdr:colOff>
      <xdr:row>4</xdr:row>
      <xdr:rowOff>9525</xdr:rowOff>
    </xdr:from>
    <xdr:to>
      <xdr:col>31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182563</xdr:colOff>
      <xdr:row>4</xdr:row>
      <xdr:rowOff>60325</xdr:rowOff>
    </xdr:from>
    <xdr:to>
      <xdr:col>31</xdr:col>
      <xdr:colOff>356563</xdr:colOff>
      <xdr:row>9</xdr:row>
      <xdr:rowOff>49654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2263" y="6032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6" customFormat="1" ht="15" x14ac:dyDescent="0.2">
      <c r="B7" s="117" t="s">
        <v>294</v>
      </c>
      <c r="C7" s="118"/>
    </row>
    <row r="8" spans="2:3" s="96" customFormat="1" ht="15" x14ac:dyDescent="0.2">
      <c r="B8" s="117" t="s">
        <v>287</v>
      </c>
      <c r="C8" s="118"/>
    </row>
    <row r="9" spans="2:3" s="96" customFormat="1" ht="15" x14ac:dyDescent="0.2">
      <c r="B9" s="117" t="s">
        <v>288</v>
      </c>
      <c r="C9" s="118"/>
    </row>
    <row r="10" spans="2:3" s="96" customFormat="1" ht="15" x14ac:dyDescent="0.2">
      <c r="B10" s="117" t="s">
        <v>289</v>
      </c>
      <c r="C10" s="118"/>
    </row>
    <row r="11" spans="2:3" s="96" customFormat="1" ht="15" x14ac:dyDescent="0.2">
      <c r="B11" s="117" t="s">
        <v>290</v>
      </c>
      <c r="C11" s="118"/>
    </row>
    <row r="12" spans="2:3" s="155" customFormat="1" ht="15" x14ac:dyDescent="0.2">
      <c r="B12" s="153" t="s">
        <v>291</v>
      </c>
      <c r="C12" s="154"/>
    </row>
    <row r="13" spans="2:3" s="155" customFormat="1" ht="15" x14ac:dyDescent="0.2">
      <c r="B13" s="153" t="s">
        <v>292</v>
      </c>
      <c r="C13" s="154"/>
    </row>
    <row r="14" spans="2:3" s="155" customFormat="1" ht="15" x14ac:dyDescent="0.2">
      <c r="B14" s="153" t="s">
        <v>293</v>
      </c>
      <c r="C14" s="154"/>
    </row>
    <row r="15" spans="2:3" s="95" customFormat="1" ht="12" x14ac:dyDescent="0.2"/>
    <row r="16" spans="2:3" s="95" customFormat="1" ht="12" x14ac:dyDescent="0.2"/>
    <row r="17" spans="2:4" s="95" customFormat="1" ht="12" x14ac:dyDescent="0.2"/>
    <row r="18" spans="2:4" s="95" customFormat="1" ht="54" customHeight="1" x14ac:dyDescent="0.2">
      <c r="B18" s="179" t="s">
        <v>286</v>
      </c>
      <c r="C18" s="180"/>
      <c r="D18" s="180"/>
    </row>
    <row r="19" spans="2:4" s="95" customFormat="1" ht="12" x14ac:dyDescent="0.2"/>
    <row r="20" spans="2:4" s="95" customFormat="1" ht="12" x14ac:dyDescent="0.2"/>
    <row r="21" spans="2:4" s="95" customFormat="1" ht="12" x14ac:dyDescent="0.2"/>
    <row r="22" spans="2:4" s="95" customFormat="1" ht="12" x14ac:dyDescent="0.2"/>
    <row r="23" spans="2:4" s="95" customFormat="1" ht="12" x14ac:dyDescent="0.2"/>
    <row r="24" spans="2:4" s="95" customFormat="1" ht="12" x14ac:dyDescent="0.2"/>
    <row r="25" spans="2:4" x14ac:dyDescent="0.2">
      <c r="B25" s="125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7" t="s">
        <v>232</v>
      </c>
      <c r="C2" s="72"/>
      <c r="D2" s="48"/>
      <c r="E2" s="48"/>
      <c r="F2" s="48"/>
      <c r="G2" s="48"/>
      <c r="H2" s="48"/>
      <c r="I2" s="48"/>
      <c r="J2" s="48"/>
      <c r="L2" s="97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47" t="s">
        <v>59</v>
      </c>
      <c r="C3" s="248"/>
      <c r="D3" s="244" t="s">
        <v>195</v>
      </c>
      <c r="E3" s="244" t="s">
        <v>196</v>
      </c>
      <c r="F3" s="244" t="s">
        <v>197</v>
      </c>
      <c r="G3" s="244" t="s">
        <v>198</v>
      </c>
      <c r="H3" s="244" t="s">
        <v>199</v>
      </c>
      <c r="I3" s="244" t="s">
        <v>200</v>
      </c>
      <c r="J3" s="244" t="s">
        <v>201</v>
      </c>
      <c r="K3" s="47"/>
      <c r="L3" s="247" t="s">
        <v>59</v>
      </c>
      <c r="M3" s="248"/>
      <c r="N3" s="244" t="s">
        <v>195</v>
      </c>
      <c r="O3" s="244" t="s">
        <v>196</v>
      </c>
      <c r="P3" s="244" t="s">
        <v>197</v>
      </c>
      <c r="Q3" s="244" t="s">
        <v>198</v>
      </c>
      <c r="R3" s="244" t="s">
        <v>199</v>
      </c>
      <c r="S3" s="244" t="s">
        <v>200</v>
      </c>
      <c r="T3" s="244" t="s">
        <v>201</v>
      </c>
    </row>
    <row r="4" spans="2:20" ht="11.1" customHeight="1" x14ac:dyDescent="0.2">
      <c r="B4" s="249"/>
      <c r="C4" s="250"/>
      <c r="D4" s="245"/>
      <c r="E4" s="245"/>
      <c r="F4" s="245"/>
      <c r="G4" s="245"/>
      <c r="H4" s="245"/>
      <c r="I4" s="245"/>
      <c r="J4" s="246"/>
      <c r="K4" s="47"/>
      <c r="L4" s="249"/>
      <c r="M4" s="250"/>
      <c r="N4" s="245"/>
      <c r="O4" s="245"/>
      <c r="P4" s="245"/>
      <c r="Q4" s="245"/>
      <c r="R4" s="245"/>
      <c r="S4" s="245"/>
      <c r="T4" s="246"/>
    </row>
    <row r="5" spans="2:20" ht="11.1" customHeight="1" x14ac:dyDescent="0.2">
      <c r="B5" s="251" t="s">
        <v>202</v>
      </c>
      <c r="C5" s="252"/>
      <c r="D5" s="252"/>
      <c r="E5" s="252"/>
      <c r="F5" s="252"/>
      <c r="G5" s="252"/>
      <c r="H5" s="73"/>
      <c r="I5" s="73"/>
      <c r="J5" s="74"/>
      <c r="K5" s="47"/>
      <c r="L5" s="251" t="s">
        <v>202</v>
      </c>
      <c r="M5" s="252"/>
      <c r="N5" s="252"/>
      <c r="O5" s="252"/>
      <c r="P5" s="252"/>
      <c r="Q5" s="252"/>
      <c r="R5" s="73"/>
      <c r="S5" s="73"/>
      <c r="T5" s="74"/>
    </row>
    <row r="6" spans="2:20" ht="11.1" customHeight="1" x14ac:dyDescent="0.2">
      <c r="B6" s="241" t="s">
        <v>203</v>
      </c>
      <c r="C6" s="241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41" t="s">
        <v>203</v>
      </c>
      <c r="M6" s="241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41" t="s">
        <v>33</v>
      </c>
      <c r="C7" s="241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41" t="s">
        <v>33</v>
      </c>
      <c r="M7" s="241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35" t="s">
        <v>204</v>
      </c>
      <c r="C8" s="235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35" t="s">
        <v>204</v>
      </c>
      <c r="M8" s="235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38" t="s">
        <v>4</v>
      </c>
      <c r="C9" s="239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38" t="s">
        <v>4</v>
      </c>
      <c r="M9" s="239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38" t="s">
        <v>5</v>
      </c>
      <c r="C10" s="239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38" t="s">
        <v>5</v>
      </c>
      <c r="M10" s="239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35" t="s">
        <v>205</v>
      </c>
      <c r="C11" s="235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35" t="s">
        <v>205</v>
      </c>
      <c r="M11" s="235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38" t="s">
        <v>206</v>
      </c>
      <c r="C12" s="239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38" t="s">
        <v>206</v>
      </c>
      <c r="M12" s="239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40" t="s">
        <v>207</v>
      </c>
      <c r="C13" s="239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40" t="s">
        <v>207</v>
      </c>
      <c r="M13" s="239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40" t="s">
        <v>27</v>
      </c>
      <c r="C14" s="239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40" t="s">
        <v>27</v>
      </c>
      <c r="M14" s="239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5" t="s">
        <v>208</v>
      </c>
      <c r="C15" s="235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35" t="s">
        <v>208</v>
      </c>
      <c r="M15" s="235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36" t="s">
        <v>23</v>
      </c>
      <c r="C17" s="237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36" t="s">
        <v>23</v>
      </c>
      <c r="M17" s="237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3"/>
      <c r="C18" s="83"/>
      <c r="D18" s="84"/>
      <c r="E18" s="84"/>
      <c r="F18" s="84"/>
      <c r="G18" s="84"/>
      <c r="H18" s="84"/>
      <c r="I18" s="84"/>
      <c r="J18" s="84"/>
      <c r="K18" s="47"/>
      <c r="L18" s="83"/>
      <c r="M18" s="83"/>
      <c r="N18" s="84"/>
      <c r="O18" s="84"/>
      <c r="P18" s="84"/>
      <c r="Q18" s="84"/>
      <c r="R18" s="84"/>
      <c r="S18" s="84"/>
      <c r="T18" s="84"/>
    </row>
    <row r="19" spans="2:20" s="47" customFormat="1" ht="11.1" customHeight="1" x14ac:dyDescent="0.2">
      <c r="B19" s="79"/>
      <c r="C19" s="80"/>
      <c r="D19" s="79"/>
      <c r="E19" s="79"/>
      <c r="F19" s="79"/>
      <c r="G19" s="79"/>
      <c r="H19" s="79"/>
      <c r="I19" s="79"/>
      <c r="J19" s="79"/>
      <c r="L19" s="79"/>
      <c r="M19" s="80"/>
      <c r="N19" s="79"/>
      <c r="O19" s="79"/>
      <c r="P19" s="79"/>
      <c r="Q19" s="79"/>
      <c r="R19" s="79"/>
      <c r="S19" s="79"/>
      <c r="T19" s="79"/>
    </row>
    <row r="20" spans="2:20" s="47" customFormat="1" ht="11.1" customHeight="1" x14ac:dyDescent="0.2">
      <c r="B20" s="247" t="s">
        <v>59</v>
      </c>
      <c r="C20" s="248"/>
      <c r="D20" s="244" t="s">
        <v>195</v>
      </c>
      <c r="E20" s="244" t="s">
        <v>196</v>
      </c>
      <c r="F20" s="244" t="s">
        <v>197</v>
      </c>
      <c r="G20" s="244" t="s">
        <v>198</v>
      </c>
      <c r="H20" s="244" t="s">
        <v>199</v>
      </c>
      <c r="I20" s="244" t="s">
        <v>200</v>
      </c>
      <c r="J20" s="244" t="s">
        <v>201</v>
      </c>
      <c r="L20" s="247" t="s">
        <v>59</v>
      </c>
      <c r="M20" s="248"/>
      <c r="N20" s="244" t="s">
        <v>195</v>
      </c>
      <c r="O20" s="244" t="s">
        <v>196</v>
      </c>
      <c r="P20" s="244" t="s">
        <v>197</v>
      </c>
      <c r="Q20" s="244" t="s">
        <v>198</v>
      </c>
      <c r="R20" s="244" t="s">
        <v>199</v>
      </c>
      <c r="S20" s="244" t="s">
        <v>200</v>
      </c>
      <c r="T20" s="244" t="s">
        <v>201</v>
      </c>
    </row>
    <row r="21" spans="2:20" s="47" customFormat="1" ht="11.1" customHeight="1" x14ac:dyDescent="0.2">
      <c r="B21" s="249"/>
      <c r="C21" s="250"/>
      <c r="D21" s="245"/>
      <c r="E21" s="245"/>
      <c r="F21" s="245"/>
      <c r="G21" s="245"/>
      <c r="H21" s="245"/>
      <c r="I21" s="245"/>
      <c r="J21" s="246"/>
      <c r="L21" s="249"/>
      <c r="M21" s="250"/>
      <c r="N21" s="245"/>
      <c r="O21" s="245"/>
      <c r="P21" s="245"/>
      <c r="Q21" s="245"/>
      <c r="R21" s="245"/>
      <c r="S21" s="245"/>
      <c r="T21" s="246"/>
    </row>
    <row r="22" spans="2:20" s="47" customFormat="1" ht="11.1" customHeight="1" x14ac:dyDescent="0.2">
      <c r="B22" s="251" t="s">
        <v>210</v>
      </c>
      <c r="C22" s="252"/>
      <c r="D22" s="252"/>
      <c r="E22" s="252"/>
      <c r="F22" s="252"/>
      <c r="G22" s="252"/>
      <c r="H22" s="73"/>
      <c r="I22" s="73"/>
      <c r="J22" s="74"/>
      <c r="L22" s="251" t="s">
        <v>211</v>
      </c>
      <c r="M22" s="252"/>
      <c r="N22" s="252"/>
      <c r="O22" s="252"/>
      <c r="P22" s="252"/>
      <c r="Q22" s="252"/>
      <c r="R22" s="73"/>
      <c r="S22" s="73"/>
      <c r="T22" s="74"/>
    </row>
    <row r="23" spans="2:20" s="47" customFormat="1" ht="11.1" customHeight="1" x14ac:dyDescent="0.2">
      <c r="B23" s="241" t="s">
        <v>203</v>
      </c>
      <c r="C23" s="241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41" t="s">
        <v>203</v>
      </c>
      <c r="M23" s="241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41" t="s">
        <v>33</v>
      </c>
      <c r="C24" s="241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41" t="s">
        <v>33</v>
      </c>
      <c r="M24" s="241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35" t="s">
        <v>204</v>
      </c>
      <c r="C25" s="235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35" t="s">
        <v>204</v>
      </c>
      <c r="M25" s="235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38" t="s">
        <v>4</v>
      </c>
      <c r="C26" s="239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38" t="s">
        <v>4</v>
      </c>
      <c r="M26" s="239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38" t="s">
        <v>5</v>
      </c>
      <c r="C27" s="239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38" t="s">
        <v>5</v>
      </c>
      <c r="M27" s="239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35" t="s">
        <v>205</v>
      </c>
      <c r="C28" s="235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35" t="s">
        <v>205</v>
      </c>
      <c r="M28" s="235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38" t="s">
        <v>206</v>
      </c>
      <c r="C29" s="239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38" t="s">
        <v>206</v>
      </c>
      <c r="M29" s="239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40" t="s">
        <v>207</v>
      </c>
      <c r="C30" s="239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40" t="s">
        <v>207</v>
      </c>
      <c r="M30" s="239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40" t="s">
        <v>27</v>
      </c>
      <c r="C31" s="239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40" t="s">
        <v>27</v>
      </c>
      <c r="M31" s="239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35" t="s">
        <v>208</v>
      </c>
      <c r="C32" s="235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35" t="s">
        <v>208</v>
      </c>
      <c r="M32" s="235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36" t="s">
        <v>23</v>
      </c>
      <c r="C34" s="237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36" t="s">
        <v>23</v>
      </c>
      <c r="M34" s="237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3"/>
      <c r="C35" s="83"/>
      <c r="D35" s="84"/>
      <c r="E35" s="84"/>
      <c r="F35" s="84"/>
      <c r="G35" s="84"/>
      <c r="H35" s="84"/>
      <c r="I35" s="84"/>
      <c r="J35" s="85"/>
      <c r="L35" s="83"/>
      <c r="M35" s="83"/>
      <c r="N35" s="84"/>
      <c r="O35" s="84"/>
      <c r="P35" s="84"/>
      <c r="Q35" s="84"/>
      <c r="R35" s="84"/>
      <c r="S35" s="84"/>
      <c r="T35" s="85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81"/>
      <c r="L36" s="48" t="s">
        <v>194</v>
      </c>
      <c r="M36" s="72"/>
      <c r="N36" s="48"/>
      <c r="O36" s="48"/>
      <c r="P36" s="48"/>
      <c r="Q36" s="48"/>
      <c r="R36" s="48"/>
      <c r="S36" s="48"/>
      <c r="T36" s="81"/>
    </row>
    <row r="37" spans="2:20" ht="11.1" customHeight="1" x14ac:dyDescent="0.2">
      <c r="B37" s="247" t="s">
        <v>59</v>
      </c>
      <c r="C37" s="248"/>
      <c r="D37" s="244" t="s">
        <v>195</v>
      </c>
      <c r="E37" s="244" t="s">
        <v>196</v>
      </c>
      <c r="F37" s="244" t="s">
        <v>197</v>
      </c>
      <c r="G37" s="244" t="s">
        <v>198</v>
      </c>
      <c r="H37" s="244" t="s">
        <v>199</v>
      </c>
      <c r="I37" s="244" t="s">
        <v>200</v>
      </c>
      <c r="J37" s="244" t="s">
        <v>201</v>
      </c>
      <c r="L37" s="247" t="s">
        <v>59</v>
      </c>
      <c r="M37" s="248"/>
      <c r="N37" s="244" t="s">
        <v>195</v>
      </c>
      <c r="O37" s="244" t="s">
        <v>196</v>
      </c>
      <c r="P37" s="244" t="s">
        <v>197</v>
      </c>
      <c r="Q37" s="244" t="s">
        <v>198</v>
      </c>
      <c r="R37" s="244" t="s">
        <v>199</v>
      </c>
      <c r="S37" s="244" t="s">
        <v>200</v>
      </c>
      <c r="T37" s="244" t="s">
        <v>201</v>
      </c>
    </row>
    <row r="38" spans="2:20" ht="11.1" customHeight="1" x14ac:dyDescent="0.2">
      <c r="B38" s="249"/>
      <c r="C38" s="250"/>
      <c r="D38" s="245"/>
      <c r="E38" s="245"/>
      <c r="F38" s="245"/>
      <c r="G38" s="245"/>
      <c r="H38" s="245"/>
      <c r="I38" s="245"/>
      <c r="J38" s="245"/>
      <c r="L38" s="249"/>
      <c r="M38" s="250"/>
      <c r="N38" s="245"/>
      <c r="O38" s="245"/>
      <c r="P38" s="245"/>
      <c r="Q38" s="245"/>
      <c r="R38" s="245"/>
      <c r="S38" s="245"/>
      <c r="T38" s="245"/>
    </row>
    <row r="39" spans="2:20" ht="11.1" customHeight="1" x14ac:dyDescent="0.2">
      <c r="B39" s="251" t="s">
        <v>214</v>
      </c>
      <c r="C39" s="252"/>
      <c r="D39" s="252"/>
      <c r="E39" s="252"/>
      <c r="F39" s="252"/>
      <c r="G39" s="252"/>
      <c r="H39" s="73"/>
      <c r="I39" s="73"/>
      <c r="J39" s="82"/>
      <c r="L39" s="251" t="s">
        <v>215</v>
      </c>
      <c r="M39" s="252"/>
      <c r="N39" s="252"/>
      <c r="O39" s="252"/>
      <c r="P39" s="252"/>
      <c r="Q39" s="252"/>
      <c r="R39" s="73"/>
      <c r="S39" s="73"/>
      <c r="T39" s="82"/>
    </row>
    <row r="40" spans="2:20" ht="11.1" customHeight="1" x14ac:dyDescent="0.2">
      <c r="B40" s="241" t="s">
        <v>203</v>
      </c>
      <c r="C40" s="241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41" t="s">
        <v>203</v>
      </c>
      <c r="M40" s="241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41" t="s">
        <v>33</v>
      </c>
      <c r="C41" s="241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41" t="s">
        <v>33</v>
      </c>
      <c r="M41" s="241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35" t="s">
        <v>204</v>
      </c>
      <c r="C42" s="235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35" t="s">
        <v>204</v>
      </c>
      <c r="M42" s="235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38" t="s">
        <v>4</v>
      </c>
      <c r="C43" s="239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38" t="s">
        <v>4</v>
      </c>
      <c r="M43" s="239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38" t="s">
        <v>5</v>
      </c>
      <c r="C44" s="239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38" t="s">
        <v>5</v>
      </c>
      <c r="M44" s="239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35" t="s">
        <v>205</v>
      </c>
      <c r="C45" s="235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35" t="s">
        <v>205</v>
      </c>
      <c r="M45" s="235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38" t="s">
        <v>206</v>
      </c>
      <c r="C46" s="239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38" t="s">
        <v>206</v>
      </c>
      <c r="M46" s="239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40" t="s">
        <v>207</v>
      </c>
      <c r="C47" s="239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40" t="s">
        <v>207</v>
      </c>
      <c r="M47" s="239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40" t="s">
        <v>27</v>
      </c>
      <c r="C48" s="239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40" t="s">
        <v>27</v>
      </c>
      <c r="M48" s="239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5" t="s">
        <v>208</v>
      </c>
      <c r="C49" s="235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35" t="s">
        <v>208</v>
      </c>
      <c r="M49" s="235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36" t="s">
        <v>23</v>
      </c>
      <c r="C51" s="237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36" t="s">
        <v>23</v>
      </c>
      <c r="M51" s="237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81"/>
      <c r="L52" s="48" t="s">
        <v>194</v>
      </c>
      <c r="M52" s="72"/>
      <c r="N52" s="48"/>
      <c r="O52" s="48"/>
      <c r="P52" s="48"/>
      <c r="Q52" s="48"/>
      <c r="R52" s="48"/>
      <c r="S52" s="48"/>
      <c r="T52" s="81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1"/>
      <c r="L53" s="48"/>
      <c r="M53" s="72"/>
      <c r="N53" s="48"/>
      <c r="O53" s="48"/>
      <c r="P53" s="48"/>
      <c r="Q53" s="48"/>
      <c r="R53" s="48"/>
      <c r="S53" s="48"/>
      <c r="T53" s="81"/>
    </row>
    <row r="54" spans="2:20" ht="11.1" customHeight="1" x14ac:dyDescent="0.2">
      <c r="B54" s="247" t="s">
        <v>59</v>
      </c>
      <c r="C54" s="248"/>
      <c r="D54" s="244" t="s">
        <v>195</v>
      </c>
      <c r="E54" s="244" t="s">
        <v>196</v>
      </c>
      <c r="F54" s="244" t="s">
        <v>197</v>
      </c>
      <c r="G54" s="244" t="s">
        <v>198</v>
      </c>
      <c r="H54" s="244" t="s">
        <v>199</v>
      </c>
      <c r="I54" s="244" t="s">
        <v>200</v>
      </c>
      <c r="J54" s="244" t="s">
        <v>201</v>
      </c>
      <c r="L54" s="247" t="s">
        <v>59</v>
      </c>
      <c r="M54" s="248"/>
      <c r="N54" s="244" t="s">
        <v>195</v>
      </c>
      <c r="O54" s="244" t="s">
        <v>196</v>
      </c>
      <c r="P54" s="244" t="s">
        <v>197</v>
      </c>
      <c r="Q54" s="244" t="s">
        <v>198</v>
      </c>
      <c r="R54" s="244" t="s">
        <v>199</v>
      </c>
      <c r="S54" s="244" t="s">
        <v>200</v>
      </c>
      <c r="T54" s="244" t="s">
        <v>201</v>
      </c>
    </row>
    <row r="55" spans="2:20" ht="11.1" customHeight="1" x14ac:dyDescent="0.2">
      <c r="B55" s="249"/>
      <c r="C55" s="250"/>
      <c r="D55" s="245"/>
      <c r="E55" s="245"/>
      <c r="F55" s="245"/>
      <c r="G55" s="245"/>
      <c r="H55" s="245"/>
      <c r="I55" s="245"/>
      <c r="J55" s="246"/>
      <c r="L55" s="249"/>
      <c r="M55" s="250"/>
      <c r="N55" s="245"/>
      <c r="O55" s="245"/>
      <c r="P55" s="245"/>
      <c r="Q55" s="245"/>
      <c r="R55" s="245"/>
      <c r="S55" s="245"/>
      <c r="T55" s="246"/>
    </row>
    <row r="56" spans="2:20" ht="11.1" customHeight="1" x14ac:dyDescent="0.2">
      <c r="B56" s="251" t="s">
        <v>218</v>
      </c>
      <c r="C56" s="252"/>
      <c r="D56" s="252"/>
      <c r="E56" s="252"/>
      <c r="F56" s="252"/>
      <c r="G56" s="252"/>
      <c r="H56" s="73"/>
      <c r="I56" s="73"/>
      <c r="J56" s="82"/>
      <c r="L56" s="251" t="s">
        <v>219</v>
      </c>
      <c r="M56" s="252"/>
      <c r="N56" s="252"/>
      <c r="O56" s="252"/>
      <c r="P56" s="252"/>
      <c r="Q56" s="252"/>
      <c r="R56" s="73"/>
      <c r="S56" s="73"/>
      <c r="T56" s="82"/>
    </row>
    <row r="57" spans="2:20" ht="11.1" customHeight="1" x14ac:dyDescent="0.2">
      <c r="B57" s="241" t="s">
        <v>203</v>
      </c>
      <c r="C57" s="241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41" t="s">
        <v>203</v>
      </c>
      <c r="M57" s="241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41" t="s">
        <v>33</v>
      </c>
      <c r="C58" s="241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41" t="s">
        <v>33</v>
      </c>
      <c r="M58" s="241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35" t="s">
        <v>204</v>
      </c>
      <c r="C59" s="235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35" t="s">
        <v>204</v>
      </c>
      <c r="M59" s="235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38" t="s">
        <v>4</v>
      </c>
      <c r="C60" s="239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38" t="s">
        <v>4</v>
      </c>
      <c r="M60" s="239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38" t="s">
        <v>5</v>
      </c>
      <c r="C61" s="239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38" t="s">
        <v>5</v>
      </c>
      <c r="M61" s="239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35" t="s">
        <v>205</v>
      </c>
      <c r="C62" s="235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35" t="s">
        <v>205</v>
      </c>
      <c r="M62" s="235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38" t="s">
        <v>206</v>
      </c>
      <c r="C63" s="239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38" t="s">
        <v>206</v>
      </c>
      <c r="M63" s="239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40" t="s">
        <v>207</v>
      </c>
      <c r="C64" s="239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40" t="s">
        <v>207</v>
      </c>
      <c r="M64" s="239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40" t="s">
        <v>27</v>
      </c>
      <c r="C65" s="239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40" t="s">
        <v>27</v>
      </c>
      <c r="M65" s="239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5" t="s">
        <v>208</v>
      </c>
      <c r="C66" s="235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35" t="s">
        <v>208</v>
      </c>
      <c r="M66" s="235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36" t="s">
        <v>23</v>
      </c>
      <c r="C68" s="237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36" t="s">
        <v>23</v>
      </c>
      <c r="M68" s="237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47" t="s">
        <v>59</v>
      </c>
      <c r="C2" s="256"/>
      <c r="D2" s="244" t="s">
        <v>195</v>
      </c>
      <c r="E2" s="244" t="s">
        <v>196</v>
      </c>
      <c r="F2" s="244" t="s">
        <v>197</v>
      </c>
      <c r="G2" s="244" t="s">
        <v>198</v>
      </c>
      <c r="H2" s="244" t="s">
        <v>199</v>
      </c>
      <c r="I2" s="244" t="s">
        <v>200</v>
      </c>
      <c r="J2" s="244" t="s">
        <v>201</v>
      </c>
      <c r="K2" s="47"/>
      <c r="L2" s="247" t="s">
        <v>59</v>
      </c>
      <c r="M2" s="256"/>
      <c r="N2" s="244" t="s">
        <v>195</v>
      </c>
      <c r="O2" s="244" t="s">
        <v>196</v>
      </c>
      <c r="P2" s="244" t="s">
        <v>197</v>
      </c>
      <c r="Q2" s="244" t="s">
        <v>198</v>
      </c>
      <c r="R2" s="244" t="s">
        <v>199</v>
      </c>
      <c r="S2" s="244" t="s">
        <v>200</v>
      </c>
      <c r="T2" s="244" t="s">
        <v>201</v>
      </c>
    </row>
    <row r="3" spans="2:20" ht="11.1" customHeight="1" x14ac:dyDescent="0.2">
      <c r="B3" s="257"/>
      <c r="C3" s="258"/>
      <c r="D3" s="245"/>
      <c r="E3" s="245"/>
      <c r="F3" s="245"/>
      <c r="G3" s="245"/>
      <c r="H3" s="245"/>
      <c r="I3" s="245"/>
      <c r="J3" s="245"/>
      <c r="K3" s="47"/>
      <c r="L3" s="257"/>
      <c r="M3" s="258"/>
      <c r="N3" s="245"/>
      <c r="O3" s="245"/>
      <c r="P3" s="245"/>
      <c r="Q3" s="245"/>
      <c r="R3" s="245"/>
      <c r="S3" s="245"/>
      <c r="T3" s="245"/>
    </row>
    <row r="4" spans="2:20" ht="11.1" customHeight="1" x14ac:dyDescent="0.2">
      <c r="B4" s="251" t="s">
        <v>222</v>
      </c>
      <c r="C4" s="252"/>
      <c r="D4" s="252"/>
      <c r="E4" s="252"/>
      <c r="F4" s="252"/>
      <c r="G4" s="252"/>
      <c r="H4" s="73"/>
      <c r="I4" s="73"/>
      <c r="J4" s="74"/>
      <c r="K4" s="47"/>
      <c r="L4" s="251" t="s">
        <v>222</v>
      </c>
      <c r="M4" s="252"/>
      <c r="N4" s="252"/>
      <c r="O4" s="252"/>
      <c r="P4" s="252"/>
      <c r="Q4" s="252"/>
      <c r="R4" s="73"/>
      <c r="S4" s="73"/>
      <c r="T4" s="74"/>
    </row>
    <row r="5" spans="2:20" ht="11.1" customHeight="1" x14ac:dyDescent="0.2">
      <c r="B5" s="254" t="s">
        <v>203</v>
      </c>
      <c r="C5" s="255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54" t="s">
        <v>203</v>
      </c>
      <c r="M5" s="255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54" t="s">
        <v>33</v>
      </c>
      <c r="C6" s="255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54" t="s">
        <v>33</v>
      </c>
      <c r="M6" s="255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36" t="s">
        <v>204</v>
      </c>
      <c r="C7" s="237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36" t="s">
        <v>204</v>
      </c>
      <c r="M7" s="237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38" t="s">
        <v>4</v>
      </c>
      <c r="C8" s="239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38" t="s">
        <v>4</v>
      </c>
      <c r="M8" s="239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38" t="s">
        <v>5</v>
      </c>
      <c r="C9" s="239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38" t="s">
        <v>5</v>
      </c>
      <c r="M9" s="239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36" t="s">
        <v>205</v>
      </c>
      <c r="C10" s="237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36" t="s">
        <v>205</v>
      </c>
      <c r="M10" s="237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38" t="s">
        <v>206</v>
      </c>
      <c r="C11" s="239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38" t="s">
        <v>206</v>
      </c>
      <c r="M11" s="239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40" t="s">
        <v>207</v>
      </c>
      <c r="C12" s="253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40" t="s">
        <v>207</v>
      </c>
      <c r="M12" s="253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40" t="s">
        <v>27</v>
      </c>
      <c r="C13" s="253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40" t="s">
        <v>27</v>
      </c>
      <c r="M13" s="253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6" t="s">
        <v>208</v>
      </c>
      <c r="C14" s="237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36" t="s">
        <v>208</v>
      </c>
      <c r="M14" s="237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7" t="s">
        <v>22</v>
      </c>
      <c r="C15" s="78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7" t="s">
        <v>22</v>
      </c>
      <c r="M15" s="78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36" t="s">
        <v>23</v>
      </c>
      <c r="C16" s="237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36" t="s">
        <v>23</v>
      </c>
      <c r="M16" s="237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51" t="s">
        <v>202</v>
      </c>
      <c r="C17" s="252"/>
      <c r="D17" s="252"/>
      <c r="E17" s="252"/>
      <c r="F17" s="252"/>
      <c r="G17" s="252"/>
      <c r="H17" s="73"/>
      <c r="I17" s="73"/>
      <c r="J17" s="73"/>
      <c r="K17" s="47"/>
      <c r="L17" s="251" t="s">
        <v>202</v>
      </c>
      <c r="M17" s="252"/>
      <c r="N17" s="252"/>
      <c r="O17" s="252"/>
      <c r="P17" s="252"/>
      <c r="Q17" s="252"/>
      <c r="R17" s="73"/>
      <c r="S17" s="73"/>
      <c r="T17" s="73"/>
    </row>
    <row r="18" spans="2:20" ht="11.1" customHeight="1" x14ac:dyDescent="0.2">
      <c r="B18" s="254" t="s">
        <v>203</v>
      </c>
      <c r="C18" s="255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54" t="s">
        <v>203</v>
      </c>
      <c r="M18" s="255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54" t="s">
        <v>33</v>
      </c>
      <c r="C19" s="255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54" t="s">
        <v>33</v>
      </c>
      <c r="M19" s="255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36" t="s">
        <v>204</v>
      </c>
      <c r="C20" s="237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36" t="s">
        <v>204</v>
      </c>
      <c r="M20" s="237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38" t="s">
        <v>4</v>
      </c>
      <c r="C21" s="239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38" t="s">
        <v>4</v>
      </c>
      <c r="M21" s="239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38" t="s">
        <v>5</v>
      </c>
      <c r="C22" s="239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38" t="s">
        <v>5</v>
      </c>
      <c r="M22" s="239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36" t="s">
        <v>205</v>
      </c>
      <c r="C23" s="237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36" t="s">
        <v>205</v>
      </c>
      <c r="M23" s="237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38" t="s">
        <v>206</v>
      </c>
      <c r="C24" s="239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38" t="s">
        <v>206</v>
      </c>
      <c r="M24" s="239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40" t="s">
        <v>207</v>
      </c>
      <c r="C25" s="253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40" t="s">
        <v>207</v>
      </c>
      <c r="M25" s="253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40" t="s">
        <v>27</v>
      </c>
      <c r="C26" s="253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40" t="s">
        <v>27</v>
      </c>
      <c r="M26" s="253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36" t="s">
        <v>208</v>
      </c>
      <c r="C27" s="237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36" t="s">
        <v>208</v>
      </c>
      <c r="M27" s="237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7" t="s">
        <v>22</v>
      </c>
      <c r="C28" s="78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7" t="s">
        <v>22</v>
      </c>
      <c r="M28" s="78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36" t="s">
        <v>23</v>
      </c>
      <c r="C29" s="237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36" t="s">
        <v>23</v>
      </c>
      <c r="M29" s="237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9"/>
      <c r="C30" s="80"/>
      <c r="D30" s="79"/>
      <c r="E30" s="79"/>
      <c r="F30" s="79"/>
      <c r="G30" s="79"/>
      <c r="H30" s="79"/>
      <c r="I30" s="79"/>
      <c r="J30" s="79"/>
      <c r="L30" s="79"/>
      <c r="M30" s="80"/>
      <c r="N30" s="79"/>
      <c r="O30" s="79"/>
      <c r="P30" s="79"/>
      <c r="Q30" s="79"/>
      <c r="R30" s="79"/>
      <c r="S30" s="79"/>
      <c r="T30" s="79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47" t="s">
        <v>59</v>
      </c>
      <c r="C32" s="256"/>
      <c r="D32" s="244" t="s">
        <v>195</v>
      </c>
      <c r="E32" s="244" t="s">
        <v>196</v>
      </c>
      <c r="F32" s="244" t="s">
        <v>197</v>
      </c>
      <c r="G32" s="244" t="s">
        <v>198</v>
      </c>
      <c r="H32" s="244" t="s">
        <v>199</v>
      </c>
      <c r="I32" s="244" t="s">
        <v>200</v>
      </c>
      <c r="J32" s="244" t="s">
        <v>201</v>
      </c>
      <c r="L32" s="247" t="s">
        <v>59</v>
      </c>
      <c r="M32" s="256"/>
      <c r="N32" s="244" t="s">
        <v>195</v>
      </c>
      <c r="O32" s="244" t="s">
        <v>196</v>
      </c>
      <c r="P32" s="244" t="s">
        <v>197</v>
      </c>
      <c r="Q32" s="244" t="s">
        <v>198</v>
      </c>
      <c r="R32" s="244" t="s">
        <v>199</v>
      </c>
      <c r="S32" s="244" t="s">
        <v>200</v>
      </c>
      <c r="T32" s="244" t="s">
        <v>201</v>
      </c>
    </row>
    <row r="33" spans="2:20" s="47" customFormat="1" ht="11.1" customHeight="1" x14ac:dyDescent="0.2">
      <c r="B33" s="257"/>
      <c r="C33" s="258"/>
      <c r="D33" s="245"/>
      <c r="E33" s="245"/>
      <c r="F33" s="245"/>
      <c r="G33" s="245"/>
      <c r="H33" s="245"/>
      <c r="I33" s="245"/>
      <c r="J33" s="245"/>
      <c r="L33" s="257"/>
      <c r="M33" s="258"/>
      <c r="N33" s="245"/>
      <c r="O33" s="245"/>
      <c r="P33" s="245"/>
      <c r="Q33" s="245"/>
      <c r="R33" s="245"/>
      <c r="S33" s="245"/>
      <c r="T33" s="245"/>
    </row>
    <row r="34" spans="2:20" s="47" customFormat="1" ht="11.1" customHeight="1" x14ac:dyDescent="0.2">
      <c r="B34" s="251" t="s">
        <v>223</v>
      </c>
      <c r="C34" s="252"/>
      <c r="D34" s="252"/>
      <c r="E34" s="252"/>
      <c r="F34" s="252"/>
      <c r="G34" s="252"/>
      <c r="H34" s="73"/>
      <c r="I34" s="73"/>
      <c r="J34" s="74"/>
      <c r="L34" s="251" t="s">
        <v>224</v>
      </c>
      <c r="M34" s="252"/>
      <c r="N34" s="252"/>
      <c r="O34" s="252"/>
      <c r="P34" s="252"/>
      <c r="Q34" s="252"/>
      <c r="R34" s="73"/>
      <c r="S34" s="73"/>
      <c r="T34" s="74"/>
    </row>
    <row r="35" spans="2:20" s="47" customFormat="1" ht="11.1" customHeight="1" x14ac:dyDescent="0.2">
      <c r="B35" s="254" t="s">
        <v>203</v>
      </c>
      <c r="C35" s="255"/>
      <c r="D35" s="86">
        <v>203582</v>
      </c>
      <c r="E35" s="86">
        <v>147533</v>
      </c>
      <c r="F35" s="86">
        <v>110829</v>
      </c>
      <c r="G35" s="86">
        <v>0</v>
      </c>
      <c r="H35" s="52">
        <f>SUM(D35:G35)</f>
        <v>461944</v>
      </c>
      <c r="I35" s="52"/>
      <c r="J35" s="52">
        <f t="shared" ref="J35:J46" si="18">H35+I35</f>
        <v>461944</v>
      </c>
      <c r="L35" s="254" t="s">
        <v>203</v>
      </c>
      <c r="M35" s="255"/>
      <c r="N35" s="86">
        <f t="shared" ref="N35:Q36" si="19">D35-D5</f>
        <v>119621</v>
      </c>
      <c r="O35" s="86">
        <f t="shared" si="19"/>
        <v>67257</v>
      </c>
      <c r="P35" s="86">
        <f t="shared" si="19"/>
        <v>50530</v>
      </c>
      <c r="Q35" s="86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54" t="s">
        <v>33</v>
      </c>
      <c r="C36" s="255"/>
      <c r="D36" s="86">
        <v>155090</v>
      </c>
      <c r="E36" s="86">
        <v>109196</v>
      </c>
      <c r="F36" s="86">
        <v>73124</v>
      </c>
      <c r="G36" s="86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54" t="s">
        <v>33</v>
      </c>
      <c r="M36" s="255"/>
      <c r="N36" s="86">
        <f t="shared" si="19"/>
        <v>93693</v>
      </c>
      <c r="O36" s="86">
        <f t="shared" si="19"/>
        <v>49336</v>
      </c>
      <c r="P36" s="86">
        <f t="shared" si="19"/>
        <v>32863</v>
      </c>
      <c r="Q36" s="86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36" t="s">
        <v>204</v>
      </c>
      <c r="C37" s="237"/>
      <c r="D37" s="87">
        <f>D35-D36</f>
        <v>48492</v>
      </c>
      <c r="E37" s="87">
        <f>E35-E36</f>
        <v>38337</v>
      </c>
      <c r="F37" s="87">
        <f>F35-F36</f>
        <v>37705</v>
      </c>
      <c r="G37" s="87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36" t="s">
        <v>204</v>
      </c>
      <c r="M37" s="237"/>
      <c r="N37" s="87">
        <f>N35-N36</f>
        <v>25928</v>
      </c>
      <c r="O37" s="87">
        <f>O35-O36</f>
        <v>17921</v>
      </c>
      <c r="P37" s="87">
        <f>P35-P36</f>
        <v>17667</v>
      </c>
      <c r="Q37" s="87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38" t="s">
        <v>4</v>
      </c>
      <c r="C38" s="239"/>
      <c r="D38" s="86">
        <v>7134</v>
      </c>
      <c r="E38" s="86">
        <v>3280</v>
      </c>
      <c r="F38" s="86">
        <v>6254</v>
      </c>
      <c r="G38" s="86">
        <v>255</v>
      </c>
      <c r="H38" s="52">
        <f t="shared" si="21"/>
        <v>16923</v>
      </c>
      <c r="I38" s="52"/>
      <c r="J38" s="52">
        <f t="shared" si="18"/>
        <v>16923</v>
      </c>
      <c r="L38" s="238" t="s">
        <v>4</v>
      </c>
      <c r="M38" s="239"/>
      <c r="N38" s="86">
        <f t="shared" ref="N38:Q39" si="23">D38-D8</f>
        <v>3439</v>
      </c>
      <c r="O38" s="86">
        <f t="shared" si="23"/>
        <v>1666</v>
      </c>
      <c r="P38" s="86">
        <f t="shared" si="23"/>
        <v>2692</v>
      </c>
      <c r="Q38" s="86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38" t="s">
        <v>5</v>
      </c>
      <c r="C39" s="239"/>
      <c r="D39" s="86">
        <v>27631</v>
      </c>
      <c r="E39" s="86">
        <v>13986</v>
      </c>
      <c r="F39" s="86">
        <v>19698</v>
      </c>
      <c r="G39" s="86">
        <v>1912</v>
      </c>
      <c r="H39" s="52">
        <f t="shared" si="21"/>
        <v>63227</v>
      </c>
      <c r="I39" s="52"/>
      <c r="J39" s="52">
        <f t="shared" si="18"/>
        <v>63227</v>
      </c>
      <c r="L39" s="238" t="s">
        <v>5</v>
      </c>
      <c r="M39" s="239"/>
      <c r="N39" s="86">
        <f t="shared" si="23"/>
        <v>13895</v>
      </c>
      <c r="O39" s="86">
        <f t="shared" si="23"/>
        <v>6470</v>
      </c>
      <c r="P39" s="86">
        <f t="shared" si="23"/>
        <v>9603</v>
      </c>
      <c r="Q39" s="86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36" t="s">
        <v>205</v>
      </c>
      <c r="C40" s="237"/>
      <c r="D40" s="87">
        <f t="shared" ref="D40:G40" si="24">D37-D38-D39</f>
        <v>13727</v>
      </c>
      <c r="E40" s="87">
        <f t="shared" si="24"/>
        <v>21071</v>
      </c>
      <c r="F40" s="87">
        <f t="shared" si="24"/>
        <v>11753</v>
      </c>
      <c r="G40" s="87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36" t="s">
        <v>205</v>
      </c>
      <c r="M40" s="237"/>
      <c r="N40" s="87">
        <f>N37-N38-N39</f>
        <v>8594</v>
      </c>
      <c r="O40" s="87">
        <f>O37-O38-O39</f>
        <v>9785</v>
      </c>
      <c r="P40" s="87">
        <f>P37-P38-P39</f>
        <v>5372</v>
      </c>
      <c r="Q40" s="87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38" t="s">
        <v>206</v>
      </c>
      <c r="C41" s="239"/>
      <c r="D41" s="86">
        <v>-1239</v>
      </c>
      <c r="E41" s="86">
        <v>-611</v>
      </c>
      <c r="F41" s="86">
        <v>-2524</v>
      </c>
      <c r="G41" s="86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38" t="s">
        <v>206</v>
      </c>
      <c r="M41" s="239"/>
      <c r="N41" s="86">
        <f t="shared" ref="N41:P43" si="25">D41-D11</f>
        <v>-1408</v>
      </c>
      <c r="O41" s="86">
        <f t="shared" si="25"/>
        <v>-478</v>
      </c>
      <c r="P41" s="86">
        <f t="shared" si="25"/>
        <v>-1304</v>
      </c>
      <c r="Q41" s="86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40" t="s">
        <v>207</v>
      </c>
      <c r="C42" s="253"/>
      <c r="D42" s="86">
        <v>0</v>
      </c>
      <c r="E42" s="86">
        <v>0</v>
      </c>
      <c r="F42" s="86">
        <v>400</v>
      </c>
      <c r="G42" s="86">
        <v>0</v>
      </c>
      <c r="H42" s="52">
        <f t="shared" si="21"/>
        <v>400</v>
      </c>
      <c r="I42" s="52"/>
      <c r="J42" s="52">
        <f t="shared" si="18"/>
        <v>400</v>
      </c>
      <c r="L42" s="240" t="s">
        <v>207</v>
      </c>
      <c r="M42" s="253"/>
      <c r="N42" s="86">
        <f t="shared" si="25"/>
        <v>0</v>
      </c>
      <c r="O42" s="86">
        <f t="shared" si="25"/>
        <v>0</v>
      </c>
      <c r="P42" s="86">
        <f t="shared" si="25"/>
        <v>406</v>
      </c>
      <c r="Q42" s="86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40" t="s">
        <v>27</v>
      </c>
      <c r="C43" s="253"/>
      <c r="D43" s="86"/>
      <c r="E43" s="86"/>
      <c r="F43" s="86"/>
      <c r="G43" s="86"/>
      <c r="H43" s="52">
        <f t="shared" si="21"/>
        <v>0</v>
      </c>
      <c r="I43" s="52">
        <v>0</v>
      </c>
      <c r="J43" s="52">
        <f t="shared" si="18"/>
        <v>0</v>
      </c>
      <c r="L43" s="240" t="s">
        <v>27</v>
      </c>
      <c r="M43" s="253"/>
      <c r="N43" s="86">
        <f t="shared" si="25"/>
        <v>0</v>
      </c>
      <c r="O43" s="86">
        <f t="shared" si="25"/>
        <v>0</v>
      </c>
      <c r="P43" s="86">
        <f t="shared" si="25"/>
        <v>0</v>
      </c>
      <c r="Q43" s="86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36" t="s">
        <v>208</v>
      </c>
      <c r="C44" s="237"/>
      <c r="D44" s="87">
        <f t="shared" ref="D44:G44" si="26">D40+D41+D43+D42</f>
        <v>12488</v>
      </c>
      <c r="E44" s="87">
        <f t="shared" si="26"/>
        <v>20460</v>
      </c>
      <c r="F44" s="87">
        <f t="shared" si="26"/>
        <v>9629</v>
      </c>
      <c r="G44" s="87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36" t="s">
        <v>208</v>
      </c>
      <c r="M44" s="237"/>
      <c r="N44" s="87">
        <f t="shared" ref="N44:Q44" si="27">N40+N41+N42+N43</f>
        <v>7186</v>
      </c>
      <c r="O44" s="87">
        <f t="shared" si="27"/>
        <v>9307</v>
      </c>
      <c r="P44" s="87">
        <f t="shared" si="27"/>
        <v>4474</v>
      </c>
      <c r="Q44" s="87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7" t="s">
        <v>22</v>
      </c>
      <c r="C45" s="78"/>
      <c r="D45" s="87">
        <v>13371</v>
      </c>
      <c r="E45" s="87">
        <v>7668</v>
      </c>
      <c r="F45" s="87">
        <v>4731</v>
      </c>
      <c r="G45" s="87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7" t="s">
        <v>22</v>
      </c>
      <c r="M45" s="78"/>
      <c r="N45" s="87">
        <f>D45-D15</f>
        <v>6902</v>
      </c>
      <c r="O45" s="87">
        <f>E45-E15</f>
        <v>3917</v>
      </c>
      <c r="P45" s="87">
        <f>F45-F15</f>
        <v>2162</v>
      </c>
      <c r="Q45" s="87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36" t="s">
        <v>23</v>
      </c>
      <c r="C46" s="237"/>
      <c r="D46" s="87">
        <f t="shared" ref="D46:G46" si="28">D44+D45</f>
        <v>25859</v>
      </c>
      <c r="E46" s="87">
        <f t="shared" si="28"/>
        <v>28128</v>
      </c>
      <c r="F46" s="87">
        <f t="shared" si="28"/>
        <v>14360</v>
      </c>
      <c r="G46" s="87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36" t="s">
        <v>23</v>
      </c>
      <c r="M46" s="237"/>
      <c r="N46" s="87">
        <f>N44+N45</f>
        <v>14088</v>
      </c>
      <c r="O46" s="87">
        <f t="shared" ref="O46:Q46" si="29">O44+O45</f>
        <v>13224</v>
      </c>
      <c r="P46" s="87">
        <f t="shared" si="29"/>
        <v>6636</v>
      </c>
      <c r="Q46" s="87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51" t="s">
        <v>210</v>
      </c>
      <c r="C47" s="252"/>
      <c r="D47" s="252"/>
      <c r="E47" s="252"/>
      <c r="F47" s="252"/>
      <c r="G47" s="252"/>
      <c r="H47" s="73"/>
      <c r="I47" s="73"/>
      <c r="J47" s="73"/>
      <c r="L47" s="251" t="s">
        <v>211</v>
      </c>
      <c r="M47" s="252"/>
      <c r="N47" s="252"/>
      <c r="O47" s="252"/>
      <c r="P47" s="252"/>
      <c r="Q47" s="252"/>
      <c r="R47" s="73"/>
      <c r="S47" s="73"/>
      <c r="T47" s="73"/>
    </row>
    <row r="48" spans="2:20" s="47" customFormat="1" ht="11.1" customHeight="1" x14ac:dyDescent="0.2">
      <c r="B48" s="254" t="s">
        <v>203</v>
      </c>
      <c r="C48" s="255"/>
      <c r="D48" s="86">
        <v>185111</v>
      </c>
      <c r="E48" s="86">
        <v>111219</v>
      </c>
      <c r="F48" s="86">
        <v>126931</v>
      </c>
      <c r="G48" s="86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54" t="s">
        <v>203</v>
      </c>
      <c r="M48" s="255"/>
      <c r="N48" s="86">
        <f t="shared" ref="N48:Q49" si="32">D48-D18</f>
        <v>90028</v>
      </c>
      <c r="O48" s="86">
        <f t="shared" si="32"/>
        <v>54517</v>
      </c>
      <c r="P48" s="86">
        <f t="shared" si="32"/>
        <v>66237</v>
      </c>
      <c r="Q48" s="86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54" t="s">
        <v>33</v>
      </c>
      <c r="C49" s="255"/>
      <c r="D49" s="86">
        <f>133948+235</f>
        <v>134183</v>
      </c>
      <c r="E49" s="86">
        <v>85218</v>
      </c>
      <c r="F49" s="86">
        <v>77804</v>
      </c>
      <c r="G49" s="86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54" t="s">
        <v>33</v>
      </c>
      <c r="M49" s="255"/>
      <c r="N49" s="86">
        <f t="shared" si="32"/>
        <v>65066</v>
      </c>
      <c r="O49" s="86">
        <f t="shared" si="32"/>
        <v>42715</v>
      </c>
      <c r="P49" s="86">
        <f t="shared" si="32"/>
        <v>40316</v>
      </c>
      <c r="Q49" s="86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36" t="s">
        <v>204</v>
      </c>
      <c r="C50" s="237"/>
      <c r="D50" s="87">
        <f t="shared" ref="D50:G50" si="35">D48-D49</f>
        <v>50928</v>
      </c>
      <c r="E50" s="87">
        <f t="shared" si="35"/>
        <v>26001</v>
      </c>
      <c r="F50" s="87">
        <f t="shared" si="35"/>
        <v>49127</v>
      </c>
      <c r="G50" s="87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36" t="s">
        <v>204</v>
      </c>
      <c r="M50" s="237"/>
      <c r="N50" s="87">
        <f>N48-N49</f>
        <v>24962</v>
      </c>
      <c r="O50" s="87">
        <f>O48-O49</f>
        <v>11802</v>
      </c>
      <c r="P50" s="87">
        <f>P48-P49</f>
        <v>25921</v>
      </c>
      <c r="Q50" s="87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38" t="s">
        <v>4</v>
      </c>
      <c r="C51" s="239"/>
      <c r="D51" s="86">
        <v>8298.7894439545507</v>
      </c>
      <c r="E51" s="86">
        <v>2836.77038396545</v>
      </c>
      <c r="F51" s="86">
        <v>8032.6426200000024</v>
      </c>
      <c r="G51" s="86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38" t="s">
        <v>4</v>
      </c>
      <c r="M51" s="239"/>
      <c r="N51" s="86">
        <f t="shared" ref="N51:Q52" si="36">D51-D21</f>
        <v>4760.7894439545507</v>
      </c>
      <c r="O51" s="86">
        <f t="shared" si="36"/>
        <v>1571.77038396545</v>
      </c>
      <c r="P51" s="86">
        <f t="shared" si="36"/>
        <v>4108.6426200000024</v>
      </c>
      <c r="Q51" s="86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38" t="s">
        <v>5</v>
      </c>
      <c r="C52" s="239"/>
      <c r="D52" s="86">
        <v>29781</v>
      </c>
      <c r="E52" s="86">
        <v>12277</v>
      </c>
      <c r="F52" s="86">
        <v>20253.023835103842</v>
      </c>
      <c r="G52" s="86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38" t="s">
        <v>5</v>
      </c>
      <c r="M52" s="239"/>
      <c r="N52" s="86">
        <f t="shared" si="36"/>
        <v>14777</v>
      </c>
      <c r="O52" s="86">
        <f t="shared" si="36"/>
        <v>5810</v>
      </c>
      <c r="P52" s="86">
        <f t="shared" si="36"/>
        <v>10081.023835103842</v>
      </c>
      <c r="Q52" s="86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36" t="s">
        <v>205</v>
      </c>
      <c r="C53" s="237"/>
      <c r="D53" s="87">
        <f t="shared" ref="D53:G53" si="37">D50-D51-D52</f>
        <v>12848.210556045451</v>
      </c>
      <c r="E53" s="87">
        <f t="shared" si="37"/>
        <v>10887.22961603455</v>
      </c>
      <c r="F53" s="87">
        <f t="shared" si="37"/>
        <v>20841.333544896159</v>
      </c>
      <c r="G53" s="87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36" t="s">
        <v>205</v>
      </c>
      <c r="M53" s="237"/>
      <c r="N53" s="87">
        <f>N50-N51-N52</f>
        <v>5424.2105560454511</v>
      </c>
      <c r="O53" s="87">
        <f>O50-O51-O52</f>
        <v>4420.2296160345504</v>
      </c>
      <c r="P53" s="87">
        <f>P50-P51-P52</f>
        <v>11731.333544896155</v>
      </c>
      <c r="Q53" s="87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38" t="s">
        <v>206</v>
      </c>
      <c r="C54" s="239"/>
      <c r="D54" s="86">
        <f>-659+235</f>
        <v>-424</v>
      </c>
      <c r="E54" s="86">
        <v>-36</v>
      </c>
      <c r="F54" s="86">
        <v>-1387</v>
      </c>
      <c r="G54" s="86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38" t="s">
        <v>206</v>
      </c>
      <c r="M54" s="239"/>
      <c r="N54" s="86">
        <f t="shared" ref="N54:Q56" si="38">D54-D24</f>
        <v>-172</v>
      </c>
      <c r="O54" s="86">
        <f t="shared" si="38"/>
        <v>40</v>
      </c>
      <c r="P54" s="86">
        <f t="shared" si="38"/>
        <v>-758</v>
      </c>
      <c r="Q54" s="86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40" t="s">
        <v>207</v>
      </c>
      <c r="C55" s="253"/>
      <c r="D55" s="86">
        <v>0</v>
      </c>
      <c r="E55" s="86">
        <v>0</v>
      </c>
      <c r="F55" s="86">
        <v>563</v>
      </c>
      <c r="G55" s="86">
        <v>0</v>
      </c>
      <c r="H55" s="52">
        <f t="shared" si="30"/>
        <v>563</v>
      </c>
      <c r="I55" s="52">
        <v>0</v>
      </c>
      <c r="J55" s="52">
        <f t="shared" si="31"/>
        <v>563</v>
      </c>
      <c r="L55" s="240" t="s">
        <v>207</v>
      </c>
      <c r="M55" s="253"/>
      <c r="N55" s="86">
        <f t="shared" si="38"/>
        <v>0</v>
      </c>
      <c r="O55" s="86">
        <f t="shared" si="38"/>
        <v>0</v>
      </c>
      <c r="P55" s="86">
        <f t="shared" si="38"/>
        <v>328</v>
      </c>
      <c r="Q55" s="86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40" t="s">
        <v>27</v>
      </c>
      <c r="C56" s="253"/>
      <c r="D56" s="86"/>
      <c r="E56" s="86"/>
      <c r="F56" s="86"/>
      <c r="G56" s="86"/>
      <c r="H56" s="52">
        <f t="shared" si="30"/>
        <v>0</v>
      </c>
      <c r="I56" s="52">
        <v>0</v>
      </c>
      <c r="J56" s="52">
        <f t="shared" si="31"/>
        <v>0</v>
      </c>
      <c r="L56" s="240" t="s">
        <v>27</v>
      </c>
      <c r="M56" s="253"/>
      <c r="N56" s="86">
        <f t="shared" si="38"/>
        <v>0</v>
      </c>
      <c r="O56" s="86">
        <f t="shared" si="38"/>
        <v>0</v>
      </c>
      <c r="P56" s="86">
        <f t="shared" si="38"/>
        <v>0</v>
      </c>
      <c r="Q56" s="86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36" t="s">
        <v>208</v>
      </c>
      <c r="C57" s="237"/>
      <c r="D57" s="87">
        <f>D53+D54+D56+D55</f>
        <v>12424.210556045451</v>
      </c>
      <c r="E57" s="87">
        <f>E53+E54+E56+E55</f>
        <v>10851.22961603455</v>
      </c>
      <c r="F57" s="87">
        <f>F53+F54+F56+F55</f>
        <v>20017.333544896159</v>
      </c>
      <c r="G57" s="87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36" t="s">
        <v>208</v>
      </c>
      <c r="M57" s="237"/>
      <c r="N57" s="87">
        <f t="shared" ref="N57:Q57" si="39">N53+N54+N55+N56</f>
        <v>5252.2105560454511</v>
      </c>
      <c r="O57" s="87">
        <f t="shared" si="39"/>
        <v>4460.2296160345504</v>
      </c>
      <c r="P57" s="87">
        <f t="shared" si="39"/>
        <v>11301.333544896155</v>
      </c>
      <c r="Q57" s="87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7" t="s">
        <v>22</v>
      </c>
      <c r="C58" s="78"/>
      <c r="D58" s="87">
        <v>12267</v>
      </c>
      <c r="E58" s="87">
        <v>7891</v>
      </c>
      <c r="F58" s="87">
        <v>4513</v>
      </c>
      <c r="G58" s="87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7" t="s">
        <v>22</v>
      </c>
      <c r="M58" s="78"/>
      <c r="N58" s="87">
        <f>D58-D28</f>
        <v>6303</v>
      </c>
      <c r="O58" s="87">
        <f>E58-E28</f>
        <v>4522</v>
      </c>
      <c r="P58" s="87">
        <f>F58-F28</f>
        <v>2150</v>
      </c>
      <c r="Q58" s="87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36" t="s">
        <v>23</v>
      </c>
      <c r="C59" s="237"/>
      <c r="D59" s="87">
        <f t="shared" ref="D59:G59" si="40">D57+D58</f>
        <v>24691.210556045451</v>
      </c>
      <c r="E59" s="87">
        <f t="shared" si="40"/>
        <v>18742.22961603455</v>
      </c>
      <c r="F59" s="87">
        <f t="shared" si="40"/>
        <v>24530.333544896159</v>
      </c>
      <c r="G59" s="87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36" t="s">
        <v>23</v>
      </c>
      <c r="M59" s="237"/>
      <c r="N59" s="87">
        <f>N57+N58</f>
        <v>11555.210556045451</v>
      </c>
      <c r="O59" s="87">
        <f t="shared" ref="O59:Q59" si="42">O57+O58</f>
        <v>8982.2296160345504</v>
      </c>
      <c r="P59" s="87">
        <f t="shared" si="42"/>
        <v>13451.333544896155</v>
      </c>
      <c r="Q59" s="87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8"/>
      <c r="L61" s="48"/>
      <c r="M61" s="72"/>
      <c r="N61" s="48"/>
      <c r="O61" s="48"/>
      <c r="P61" s="48"/>
      <c r="Q61" s="48"/>
      <c r="R61" s="48"/>
      <c r="S61" s="48"/>
      <c r="T61" s="88"/>
    </row>
    <row r="62" spans="2:20" ht="11.1" customHeight="1" x14ac:dyDescent="0.2">
      <c r="B62" s="247" t="s">
        <v>59</v>
      </c>
      <c r="C62" s="256"/>
      <c r="D62" s="244" t="s">
        <v>195</v>
      </c>
      <c r="E62" s="244" t="s">
        <v>196</v>
      </c>
      <c r="F62" s="244" t="s">
        <v>197</v>
      </c>
      <c r="G62" s="244" t="s">
        <v>198</v>
      </c>
      <c r="H62" s="244" t="s">
        <v>199</v>
      </c>
      <c r="I62" s="244" t="s">
        <v>200</v>
      </c>
      <c r="J62" s="244" t="s">
        <v>201</v>
      </c>
      <c r="L62" s="247" t="s">
        <v>59</v>
      </c>
      <c r="M62" s="256"/>
      <c r="N62" s="244" t="s">
        <v>195</v>
      </c>
      <c r="O62" s="244" t="s">
        <v>196</v>
      </c>
      <c r="P62" s="244" t="s">
        <v>197</v>
      </c>
      <c r="Q62" s="244" t="s">
        <v>198</v>
      </c>
      <c r="R62" s="244" t="s">
        <v>199</v>
      </c>
      <c r="S62" s="244" t="s">
        <v>200</v>
      </c>
      <c r="T62" s="244" t="s">
        <v>201</v>
      </c>
    </row>
    <row r="63" spans="2:20" ht="11.1" customHeight="1" x14ac:dyDescent="0.2">
      <c r="B63" s="257"/>
      <c r="C63" s="258"/>
      <c r="D63" s="245"/>
      <c r="E63" s="245"/>
      <c r="F63" s="245"/>
      <c r="G63" s="245"/>
      <c r="H63" s="245"/>
      <c r="I63" s="245"/>
      <c r="J63" s="245"/>
      <c r="L63" s="257"/>
      <c r="M63" s="258"/>
      <c r="N63" s="245"/>
      <c r="O63" s="245"/>
      <c r="P63" s="245"/>
      <c r="Q63" s="245"/>
      <c r="R63" s="245"/>
      <c r="S63" s="245"/>
      <c r="T63" s="245"/>
    </row>
    <row r="64" spans="2:20" ht="11.1" customHeight="1" x14ac:dyDescent="0.2">
      <c r="B64" s="251" t="s">
        <v>225</v>
      </c>
      <c r="C64" s="252"/>
      <c r="D64" s="252"/>
      <c r="E64" s="252"/>
      <c r="F64" s="252"/>
      <c r="G64" s="252"/>
      <c r="H64" s="73"/>
      <c r="I64" s="73"/>
      <c r="J64" s="82"/>
      <c r="L64" s="251" t="s">
        <v>226</v>
      </c>
      <c r="M64" s="252"/>
      <c r="N64" s="252"/>
      <c r="O64" s="252"/>
      <c r="P64" s="252"/>
      <c r="Q64" s="252"/>
      <c r="R64" s="73"/>
      <c r="S64" s="73"/>
      <c r="T64" s="82"/>
    </row>
    <row r="65" spans="2:20" ht="11.1" customHeight="1" x14ac:dyDescent="0.2">
      <c r="B65" s="254" t="s">
        <v>203</v>
      </c>
      <c r="C65" s="255"/>
      <c r="D65" s="89">
        <v>335926</v>
      </c>
      <c r="E65" s="89">
        <v>198390</v>
      </c>
      <c r="F65" s="89">
        <v>171754</v>
      </c>
      <c r="G65" s="89"/>
      <c r="H65" s="89">
        <f t="shared" ref="H65:H76" si="43">SUM(D65:G65)</f>
        <v>706070</v>
      </c>
      <c r="I65" s="89"/>
      <c r="J65" s="89">
        <f>H65+I65</f>
        <v>706070</v>
      </c>
      <c r="L65" s="254" t="s">
        <v>203</v>
      </c>
      <c r="M65" s="255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54" t="s">
        <v>33</v>
      </c>
      <c r="C66" s="255"/>
      <c r="D66" s="89">
        <v>257293</v>
      </c>
      <c r="E66" s="89">
        <v>149767</v>
      </c>
      <c r="F66" s="89">
        <v>115185</v>
      </c>
      <c r="G66" s="89"/>
      <c r="H66" s="89">
        <f t="shared" si="43"/>
        <v>522245</v>
      </c>
      <c r="I66" s="89"/>
      <c r="J66" s="89">
        <f t="shared" ref="J66:J76" si="46">H66+I66</f>
        <v>522245</v>
      </c>
      <c r="L66" s="254" t="s">
        <v>33</v>
      </c>
      <c r="M66" s="255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36" t="s">
        <v>204</v>
      </c>
      <c r="C67" s="237"/>
      <c r="D67" s="90">
        <f>D65-D66</f>
        <v>78633</v>
      </c>
      <c r="E67" s="90">
        <f>E65-E66</f>
        <v>48623</v>
      </c>
      <c r="F67" s="90">
        <f>F65-F66</f>
        <v>56569</v>
      </c>
      <c r="G67" s="90">
        <f>G65-G66</f>
        <v>0</v>
      </c>
      <c r="H67" s="90">
        <f t="shared" si="43"/>
        <v>183825</v>
      </c>
      <c r="I67" s="90">
        <f>I65-I66</f>
        <v>0</v>
      </c>
      <c r="J67" s="90">
        <f t="shared" si="46"/>
        <v>183825</v>
      </c>
      <c r="L67" s="236" t="s">
        <v>204</v>
      </c>
      <c r="M67" s="237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38" t="s">
        <v>4</v>
      </c>
      <c r="C68" s="239"/>
      <c r="D68" s="89">
        <v>10333</v>
      </c>
      <c r="E68" s="89">
        <v>4386</v>
      </c>
      <c r="F68" s="89">
        <v>9211</v>
      </c>
      <c r="G68" s="89">
        <v>367</v>
      </c>
      <c r="H68" s="89">
        <f t="shared" si="43"/>
        <v>24297</v>
      </c>
      <c r="I68" s="89"/>
      <c r="J68" s="89">
        <f t="shared" si="46"/>
        <v>24297</v>
      </c>
      <c r="L68" s="238" t="s">
        <v>4</v>
      </c>
      <c r="M68" s="239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38" t="s">
        <v>5</v>
      </c>
      <c r="C69" s="239"/>
      <c r="D69" s="89">
        <v>40473</v>
      </c>
      <c r="E69" s="89">
        <v>20283</v>
      </c>
      <c r="F69" s="89">
        <v>30335</v>
      </c>
      <c r="G69" s="89">
        <v>2759</v>
      </c>
      <c r="H69" s="89">
        <f t="shared" si="43"/>
        <v>93850</v>
      </c>
      <c r="I69" s="89"/>
      <c r="J69" s="89">
        <f t="shared" si="46"/>
        <v>93850</v>
      </c>
      <c r="L69" s="238" t="s">
        <v>5</v>
      </c>
      <c r="M69" s="239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36" t="s">
        <v>205</v>
      </c>
      <c r="C70" s="237"/>
      <c r="D70" s="90">
        <f>D67-D68-D69</f>
        <v>27827</v>
      </c>
      <c r="E70" s="90">
        <f>E67-E68-E69</f>
        <v>23954</v>
      </c>
      <c r="F70" s="90">
        <f>F67-F68-F69</f>
        <v>17023</v>
      </c>
      <c r="G70" s="90">
        <f>G67-G68-G69</f>
        <v>-3126</v>
      </c>
      <c r="H70" s="90">
        <f t="shared" si="43"/>
        <v>65678</v>
      </c>
      <c r="I70" s="90">
        <f>I67-I68-I69</f>
        <v>0</v>
      </c>
      <c r="J70" s="90">
        <f t="shared" si="46"/>
        <v>65678</v>
      </c>
      <c r="L70" s="236" t="s">
        <v>205</v>
      </c>
      <c r="M70" s="237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38" t="s">
        <v>206</v>
      </c>
      <c r="C71" s="239"/>
      <c r="D71" s="89">
        <v>-3810</v>
      </c>
      <c r="E71" s="89">
        <v>-748</v>
      </c>
      <c r="F71" s="89">
        <v>-1805</v>
      </c>
      <c r="G71" s="89">
        <v>0</v>
      </c>
      <c r="H71" s="89">
        <f t="shared" si="43"/>
        <v>-6363</v>
      </c>
      <c r="I71" s="89">
        <v>0</v>
      </c>
      <c r="J71" s="89">
        <f t="shared" si="46"/>
        <v>-6363</v>
      </c>
      <c r="L71" s="238" t="s">
        <v>206</v>
      </c>
      <c r="M71" s="239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40" t="s">
        <v>207</v>
      </c>
      <c r="C72" s="253"/>
      <c r="D72" s="89">
        <v>0</v>
      </c>
      <c r="E72" s="89">
        <v>0</v>
      </c>
      <c r="F72" s="89">
        <v>859</v>
      </c>
      <c r="G72" s="89">
        <v>0</v>
      </c>
      <c r="H72" s="89">
        <f t="shared" si="43"/>
        <v>859</v>
      </c>
      <c r="I72" s="89"/>
      <c r="J72" s="89">
        <f t="shared" si="46"/>
        <v>859</v>
      </c>
      <c r="L72" s="240" t="s">
        <v>207</v>
      </c>
      <c r="M72" s="253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40" t="s">
        <v>27</v>
      </c>
      <c r="C73" s="253"/>
      <c r="D73" s="89"/>
      <c r="E73" s="89"/>
      <c r="F73" s="89"/>
      <c r="G73" s="89"/>
      <c r="H73" s="89">
        <f t="shared" si="43"/>
        <v>0</v>
      </c>
      <c r="I73" s="89">
        <v>0</v>
      </c>
      <c r="J73" s="89">
        <f t="shared" si="46"/>
        <v>0</v>
      </c>
      <c r="L73" s="240" t="s">
        <v>27</v>
      </c>
      <c r="M73" s="253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36" t="s">
        <v>208</v>
      </c>
      <c r="C74" s="237"/>
      <c r="D74" s="90">
        <f t="shared" ref="D74:G74" si="50">D70+D71+D72+D73</f>
        <v>24017</v>
      </c>
      <c r="E74" s="90">
        <f t="shared" si="50"/>
        <v>23206</v>
      </c>
      <c r="F74" s="90">
        <f t="shared" si="50"/>
        <v>16077</v>
      </c>
      <c r="G74" s="90">
        <f t="shared" si="50"/>
        <v>-3126</v>
      </c>
      <c r="H74" s="90">
        <f t="shared" si="43"/>
        <v>60174</v>
      </c>
      <c r="I74" s="90">
        <f>I70+I71+I73</f>
        <v>0</v>
      </c>
      <c r="J74" s="90">
        <f>H74+I74</f>
        <v>60174</v>
      </c>
      <c r="L74" s="236" t="s">
        <v>208</v>
      </c>
      <c r="M74" s="237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7" t="s">
        <v>22</v>
      </c>
      <c r="C75" s="78"/>
      <c r="D75" s="90">
        <v>20106</v>
      </c>
      <c r="E75" s="90">
        <v>11777</v>
      </c>
      <c r="F75" s="90">
        <v>7606</v>
      </c>
      <c r="G75" s="90">
        <v>0</v>
      </c>
      <c r="H75" s="90">
        <f t="shared" si="43"/>
        <v>39489</v>
      </c>
      <c r="I75" s="90">
        <v>0</v>
      </c>
      <c r="J75" s="90">
        <f t="shared" si="46"/>
        <v>39489</v>
      </c>
      <c r="L75" s="77" t="s">
        <v>22</v>
      </c>
      <c r="M75" s="78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36" t="s">
        <v>23</v>
      </c>
      <c r="C76" s="237"/>
      <c r="D76" s="90">
        <f>D74+D75</f>
        <v>44123</v>
      </c>
      <c r="E76" s="90">
        <f t="shared" ref="E76:G76" si="52">E74+E75</f>
        <v>34983</v>
      </c>
      <c r="F76" s="90">
        <f t="shared" si="52"/>
        <v>23683</v>
      </c>
      <c r="G76" s="90">
        <f t="shared" si="52"/>
        <v>-3126</v>
      </c>
      <c r="H76" s="90">
        <f t="shared" si="43"/>
        <v>99663</v>
      </c>
      <c r="I76" s="90">
        <f>I74+I75</f>
        <v>0</v>
      </c>
      <c r="J76" s="90">
        <f t="shared" si="46"/>
        <v>99663</v>
      </c>
      <c r="L76" s="236" t="s">
        <v>23</v>
      </c>
      <c r="M76" s="237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51" t="s">
        <v>214</v>
      </c>
      <c r="C77" s="252"/>
      <c r="D77" s="252"/>
      <c r="E77" s="252"/>
      <c r="F77" s="252"/>
      <c r="G77" s="252"/>
      <c r="H77" s="73"/>
      <c r="I77" s="73"/>
      <c r="J77" s="82"/>
      <c r="L77" s="251" t="s">
        <v>215</v>
      </c>
      <c r="M77" s="252"/>
      <c r="N77" s="252"/>
      <c r="O77" s="252"/>
      <c r="P77" s="252"/>
      <c r="Q77" s="252"/>
      <c r="R77" s="73"/>
      <c r="S77" s="73"/>
      <c r="T77" s="82"/>
    </row>
    <row r="78" spans="2:20" ht="11.1" customHeight="1" x14ac:dyDescent="0.2">
      <c r="B78" s="254" t="s">
        <v>203</v>
      </c>
      <c r="C78" s="255"/>
      <c r="D78" s="89">
        <v>279614</v>
      </c>
      <c r="E78" s="89">
        <v>174546</v>
      </c>
      <c r="F78" s="89">
        <v>189596</v>
      </c>
      <c r="G78" s="89"/>
      <c r="H78" s="89">
        <f t="shared" ref="H78:H89" si="54">SUM(D78:G78)</f>
        <v>643756</v>
      </c>
      <c r="I78" s="89">
        <v>0</v>
      </c>
      <c r="J78" s="89">
        <f>H78+I78</f>
        <v>643756</v>
      </c>
      <c r="L78" s="254" t="s">
        <v>203</v>
      </c>
      <c r="M78" s="255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54" t="s">
        <v>33</v>
      </c>
      <c r="C79" s="255"/>
      <c r="D79" s="89">
        <v>206048</v>
      </c>
      <c r="E79" s="89">
        <v>134638</v>
      </c>
      <c r="F79" s="89">
        <v>120481</v>
      </c>
      <c r="G79" s="89"/>
      <c r="H79" s="89">
        <f t="shared" si="54"/>
        <v>461167</v>
      </c>
      <c r="I79" s="89">
        <v>0</v>
      </c>
      <c r="J79" s="89">
        <f t="shared" ref="J79:J89" si="57">H79+I79</f>
        <v>461167</v>
      </c>
      <c r="L79" s="254" t="s">
        <v>33</v>
      </c>
      <c r="M79" s="255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36" t="s">
        <v>204</v>
      </c>
      <c r="C80" s="237"/>
      <c r="D80" s="90">
        <f>D78-D79</f>
        <v>73566</v>
      </c>
      <c r="E80" s="90">
        <f>E78-E79</f>
        <v>39908</v>
      </c>
      <c r="F80" s="90">
        <f>F78-F79</f>
        <v>69115</v>
      </c>
      <c r="G80" s="90">
        <f>G78-G79</f>
        <v>0</v>
      </c>
      <c r="H80" s="90">
        <f t="shared" si="54"/>
        <v>182589</v>
      </c>
      <c r="I80" s="90">
        <f>I78-I79</f>
        <v>0</v>
      </c>
      <c r="J80" s="90">
        <f t="shared" si="57"/>
        <v>182589</v>
      </c>
      <c r="L80" s="236" t="s">
        <v>204</v>
      </c>
      <c r="M80" s="237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38" t="s">
        <v>4</v>
      </c>
      <c r="C81" s="239"/>
      <c r="D81" s="89">
        <v>12372</v>
      </c>
      <c r="E81" s="89">
        <v>4438</v>
      </c>
      <c r="F81" s="89">
        <v>11621</v>
      </c>
      <c r="G81" s="89">
        <v>283</v>
      </c>
      <c r="H81" s="89">
        <f t="shared" si="54"/>
        <v>28714</v>
      </c>
      <c r="I81" s="89">
        <v>0</v>
      </c>
      <c r="J81" s="89">
        <f t="shared" si="57"/>
        <v>28714</v>
      </c>
      <c r="L81" s="238" t="s">
        <v>4</v>
      </c>
      <c r="M81" s="239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38" t="s">
        <v>5</v>
      </c>
      <c r="C82" s="239"/>
      <c r="D82" s="89">
        <v>42964</v>
      </c>
      <c r="E82" s="89">
        <v>18608</v>
      </c>
      <c r="F82" s="89">
        <v>29662</v>
      </c>
      <c r="G82" s="89">
        <v>2163</v>
      </c>
      <c r="H82" s="89">
        <f t="shared" si="54"/>
        <v>93397</v>
      </c>
      <c r="I82" s="89">
        <v>0</v>
      </c>
      <c r="J82" s="89">
        <f t="shared" si="57"/>
        <v>93397</v>
      </c>
      <c r="L82" s="238" t="s">
        <v>5</v>
      </c>
      <c r="M82" s="239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36" t="s">
        <v>205</v>
      </c>
      <c r="C83" s="237"/>
      <c r="D83" s="90">
        <f>D80-D81-D82</f>
        <v>18230</v>
      </c>
      <c r="E83" s="90">
        <f>E80-E81-E82</f>
        <v>16862</v>
      </c>
      <c r="F83" s="90">
        <f>F80-F81-F82</f>
        <v>27832</v>
      </c>
      <c r="G83" s="90">
        <f>G80-G81-G82</f>
        <v>-2446</v>
      </c>
      <c r="H83" s="90">
        <f t="shared" si="54"/>
        <v>60478</v>
      </c>
      <c r="I83" s="90">
        <f>I80-I81-I82</f>
        <v>0</v>
      </c>
      <c r="J83" s="90">
        <f t="shared" si="57"/>
        <v>60478</v>
      </c>
      <c r="L83" s="236" t="s">
        <v>205</v>
      </c>
      <c r="M83" s="237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38" t="s">
        <v>206</v>
      </c>
      <c r="C84" s="239"/>
      <c r="D84" s="89">
        <v>-798</v>
      </c>
      <c r="E84" s="89">
        <v>1797</v>
      </c>
      <c r="F84" s="89">
        <v>-2042</v>
      </c>
      <c r="G84" s="89"/>
      <c r="H84" s="89">
        <f t="shared" si="54"/>
        <v>-1043</v>
      </c>
      <c r="I84" s="89"/>
      <c r="J84" s="89">
        <f t="shared" si="57"/>
        <v>-1043</v>
      </c>
      <c r="L84" s="238" t="s">
        <v>206</v>
      </c>
      <c r="M84" s="239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40" t="s">
        <v>207</v>
      </c>
      <c r="C85" s="253"/>
      <c r="D85" s="89">
        <v>0</v>
      </c>
      <c r="E85" s="89">
        <v>0</v>
      </c>
      <c r="F85" s="89">
        <v>1166</v>
      </c>
      <c r="G85" s="89"/>
      <c r="H85" s="89">
        <f t="shared" si="54"/>
        <v>1166</v>
      </c>
      <c r="I85" s="89"/>
      <c r="J85" s="89">
        <f t="shared" si="57"/>
        <v>1166</v>
      </c>
      <c r="L85" s="240" t="s">
        <v>207</v>
      </c>
      <c r="M85" s="253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40" t="s">
        <v>27</v>
      </c>
      <c r="C86" s="253"/>
      <c r="D86" s="89">
        <v>0</v>
      </c>
      <c r="E86" s="89"/>
      <c r="F86" s="89"/>
      <c r="G86" s="89">
        <v>0</v>
      </c>
      <c r="H86" s="89">
        <f t="shared" si="54"/>
        <v>0</v>
      </c>
      <c r="I86" s="89">
        <v>0</v>
      </c>
      <c r="J86" s="89">
        <f t="shared" si="57"/>
        <v>0</v>
      </c>
      <c r="L86" s="240" t="s">
        <v>27</v>
      </c>
      <c r="M86" s="253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36" t="s">
        <v>208</v>
      </c>
      <c r="C87" s="237"/>
      <c r="D87" s="90">
        <f>D83+D84+D85+D86</f>
        <v>17432</v>
      </c>
      <c r="E87" s="90">
        <f>E83+E84+E85+E86</f>
        <v>18659</v>
      </c>
      <c r="F87" s="90">
        <f>F83+F84+F85+F86</f>
        <v>26956</v>
      </c>
      <c r="G87" s="90">
        <f>G83+G84+G85+G86</f>
        <v>-2446</v>
      </c>
      <c r="H87" s="90">
        <f t="shared" si="54"/>
        <v>60601</v>
      </c>
      <c r="I87" s="90">
        <f>I83+I84+I86</f>
        <v>0</v>
      </c>
      <c r="J87" s="90">
        <f t="shared" si="57"/>
        <v>60601</v>
      </c>
      <c r="L87" s="236" t="s">
        <v>208</v>
      </c>
      <c r="M87" s="237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7" t="s">
        <v>22</v>
      </c>
      <c r="C88" s="78"/>
      <c r="D88" s="90">
        <v>18524</v>
      </c>
      <c r="E88" s="90">
        <v>11697</v>
      </c>
      <c r="F88" s="90">
        <v>6811</v>
      </c>
      <c r="G88" s="90">
        <v>0</v>
      </c>
      <c r="H88" s="90">
        <f t="shared" si="54"/>
        <v>37032</v>
      </c>
      <c r="I88" s="90"/>
      <c r="J88" s="90">
        <f t="shared" si="57"/>
        <v>37032</v>
      </c>
      <c r="L88" s="77" t="s">
        <v>22</v>
      </c>
      <c r="M88" s="78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36" t="s">
        <v>23</v>
      </c>
      <c r="C89" s="237"/>
      <c r="D89" s="90">
        <f>D87+D88</f>
        <v>35956</v>
      </c>
      <c r="E89" s="90">
        <f t="shared" ref="E89:G89" si="62">E87+E88</f>
        <v>30356</v>
      </c>
      <c r="F89" s="90">
        <f t="shared" si="62"/>
        <v>33767</v>
      </c>
      <c r="G89" s="90">
        <f t="shared" si="62"/>
        <v>-2446</v>
      </c>
      <c r="H89" s="90">
        <f t="shared" si="54"/>
        <v>97633</v>
      </c>
      <c r="I89" s="90">
        <f t="shared" ref="I89" si="63">I87+I88</f>
        <v>0</v>
      </c>
      <c r="J89" s="90">
        <f t="shared" si="57"/>
        <v>97633</v>
      </c>
      <c r="L89" s="236" t="s">
        <v>23</v>
      </c>
      <c r="M89" s="237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8"/>
      <c r="L91" s="48"/>
      <c r="M91" s="72"/>
      <c r="N91" s="48"/>
      <c r="O91" s="48"/>
      <c r="P91" s="48"/>
      <c r="Q91" s="48"/>
      <c r="R91" s="48"/>
      <c r="S91" s="48"/>
      <c r="T91" s="88"/>
    </row>
    <row r="92" spans="2:20" ht="11.1" customHeight="1" x14ac:dyDescent="0.2">
      <c r="B92" s="247" t="s">
        <v>59</v>
      </c>
      <c r="C92" s="256"/>
      <c r="D92" s="244" t="s">
        <v>195</v>
      </c>
      <c r="E92" s="244" t="s">
        <v>196</v>
      </c>
      <c r="F92" s="244" t="s">
        <v>197</v>
      </c>
      <c r="G92" s="244" t="s">
        <v>198</v>
      </c>
      <c r="H92" s="244" t="s">
        <v>199</v>
      </c>
      <c r="I92" s="244" t="s">
        <v>200</v>
      </c>
      <c r="J92" s="244" t="s">
        <v>201</v>
      </c>
      <c r="L92" s="247" t="s">
        <v>59</v>
      </c>
      <c r="M92" s="256"/>
      <c r="N92" s="244" t="s">
        <v>195</v>
      </c>
      <c r="O92" s="244" t="s">
        <v>196</v>
      </c>
      <c r="P92" s="244" t="s">
        <v>197</v>
      </c>
      <c r="Q92" s="244" t="s">
        <v>198</v>
      </c>
      <c r="R92" s="244" t="s">
        <v>199</v>
      </c>
      <c r="S92" s="244" t="s">
        <v>200</v>
      </c>
      <c r="T92" s="244" t="s">
        <v>201</v>
      </c>
    </row>
    <row r="93" spans="2:20" ht="11.1" customHeight="1" x14ac:dyDescent="0.2">
      <c r="B93" s="257"/>
      <c r="C93" s="258"/>
      <c r="D93" s="245"/>
      <c r="E93" s="245"/>
      <c r="F93" s="245"/>
      <c r="G93" s="245"/>
      <c r="H93" s="245"/>
      <c r="I93" s="245"/>
      <c r="J93" s="245"/>
      <c r="L93" s="257"/>
      <c r="M93" s="258"/>
      <c r="N93" s="245"/>
      <c r="O93" s="245"/>
      <c r="P93" s="245"/>
      <c r="Q93" s="245"/>
      <c r="R93" s="245"/>
      <c r="S93" s="245"/>
      <c r="T93" s="245"/>
    </row>
    <row r="94" spans="2:20" ht="11.1" customHeight="1" x14ac:dyDescent="0.2">
      <c r="B94" s="251" t="s">
        <v>227</v>
      </c>
      <c r="C94" s="252"/>
      <c r="D94" s="252"/>
      <c r="E94" s="252"/>
      <c r="F94" s="252"/>
      <c r="G94" s="252"/>
      <c r="H94" s="73"/>
      <c r="I94" s="73"/>
      <c r="J94" s="82"/>
      <c r="L94" s="251" t="s">
        <v>228</v>
      </c>
      <c r="M94" s="252"/>
      <c r="N94" s="252"/>
      <c r="O94" s="252"/>
      <c r="P94" s="252"/>
      <c r="Q94" s="252"/>
      <c r="R94" s="73"/>
      <c r="S94" s="73"/>
      <c r="T94" s="82"/>
    </row>
    <row r="95" spans="2:20" ht="11.1" customHeight="1" x14ac:dyDescent="0.2">
      <c r="B95" s="254" t="s">
        <v>203</v>
      </c>
      <c r="C95" s="255"/>
      <c r="D95" s="52"/>
      <c r="E95" s="52"/>
      <c r="F95" s="52"/>
      <c r="G95" s="52"/>
      <c r="H95" s="52"/>
      <c r="I95" s="52"/>
      <c r="J95" s="52"/>
      <c r="L95" s="254" t="s">
        <v>203</v>
      </c>
      <c r="M95" s="255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54" t="s">
        <v>33</v>
      </c>
      <c r="C96" s="255"/>
      <c r="D96" s="52"/>
      <c r="E96" s="52"/>
      <c r="F96" s="52"/>
      <c r="G96" s="52"/>
      <c r="H96" s="52"/>
      <c r="I96" s="52"/>
      <c r="J96" s="52"/>
      <c r="L96" s="254" t="s">
        <v>33</v>
      </c>
      <c r="M96" s="255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36" t="s">
        <v>204</v>
      </c>
      <c r="C97" s="237"/>
      <c r="D97" s="49"/>
      <c r="E97" s="49"/>
      <c r="F97" s="49"/>
      <c r="G97" s="49"/>
      <c r="H97" s="49"/>
      <c r="I97" s="49"/>
      <c r="J97" s="49"/>
      <c r="L97" s="236" t="s">
        <v>204</v>
      </c>
      <c r="M97" s="237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38" t="s">
        <v>4</v>
      </c>
      <c r="C98" s="239"/>
      <c r="D98" s="52"/>
      <c r="E98" s="52"/>
      <c r="F98" s="52"/>
      <c r="G98" s="52"/>
      <c r="H98" s="52"/>
      <c r="I98" s="52"/>
      <c r="J98" s="52"/>
      <c r="L98" s="238" t="s">
        <v>4</v>
      </c>
      <c r="M98" s="239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38" t="s">
        <v>5</v>
      </c>
      <c r="C99" s="239"/>
      <c r="D99" s="52"/>
      <c r="E99" s="52"/>
      <c r="F99" s="52"/>
      <c r="G99" s="52"/>
      <c r="H99" s="52"/>
      <c r="I99" s="52"/>
      <c r="J99" s="52"/>
      <c r="L99" s="238" t="s">
        <v>5</v>
      </c>
      <c r="M99" s="239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36" t="s">
        <v>205</v>
      </c>
      <c r="C100" s="237"/>
      <c r="D100" s="49"/>
      <c r="E100" s="49"/>
      <c r="F100" s="49"/>
      <c r="G100" s="49"/>
      <c r="H100" s="49"/>
      <c r="I100" s="49"/>
      <c r="J100" s="49"/>
      <c r="L100" s="236" t="s">
        <v>205</v>
      </c>
      <c r="M100" s="237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38" t="s">
        <v>206</v>
      </c>
      <c r="C101" s="239"/>
      <c r="D101" s="52"/>
      <c r="E101" s="52"/>
      <c r="F101" s="52"/>
      <c r="G101" s="52"/>
      <c r="H101" s="52"/>
      <c r="I101" s="52"/>
      <c r="J101" s="52"/>
      <c r="L101" s="238" t="s">
        <v>206</v>
      </c>
      <c r="M101" s="239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40" t="s">
        <v>207</v>
      </c>
      <c r="C102" s="253"/>
      <c r="D102" s="52"/>
      <c r="E102" s="52"/>
      <c r="F102" s="52"/>
      <c r="G102" s="52"/>
      <c r="H102" s="52"/>
      <c r="I102" s="52"/>
      <c r="J102" s="52"/>
      <c r="L102" s="240" t="s">
        <v>207</v>
      </c>
      <c r="M102" s="253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40" t="s">
        <v>27</v>
      </c>
      <c r="C103" s="253"/>
      <c r="D103" s="52"/>
      <c r="E103" s="52"/>
      <c r="F103" s="52"/>
      <c r="G103" s="52"/>
      <c r="H103" s="52"/>
      <c r="I103" s="52"/>
      <c r="J103" s="52"/>
      <c r="L103" s="240" t="s">
        <v>27</v>
      </c>
      <c r="M103" s="253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36" t="s">
        <v>208</v>
      </c>
      <c r="C104" s="237"/>
      <c r="D104" s="49"/>
      <c r="E104" s="49"/>
      <c r="F104" s="49"/>
      <c r="G104" s="49"/>
      <c r="H104" s="49"/>
      <c r="I104" s="49"/>
      <c r="J104" s="49"/>
      <c r="L104" s="236" t="s">
        <v>208</v>
      </c>
      <c r="M104" s="237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7" t="s">
        <v>22</v>
      </c>
      <c r="C105" s="78"/>
      <c r="D105" s="49"/>
      <c r="E105" s="49"/>
      <c r="F105" s="49"/>
      <c r="G105" s="49"/>
      <c r="H105" s="49"/>
      <c r="I105" s="49"/>
      <c r="J105" s="49"/>
      <c r="L105" s="77" t="s">
        <v>22</v>
      </c>
      <c r="M105" s="78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36" t="s">
        <v>23</v>
      </c>
      <c r="C106" s="237"/>
      <c r="D106" s="49"/>
      <c r="E106" s="49"/>
      <c r="F106" s="49"/>
      <c r="G106" s="49"/>
      <c r="H106" s="49"/>
      <c r="I106" s="49"/>
      <c r="J106" s="49"/>
      <c r="L106" s="236" t="s">
        <v>23</v>
      </c>
      <c r="M106" s="237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51" t="s">
        <v>218</v>
      </c>
      <c r="C107" s="252"/>
      <c r="D107" s="252"/>
      <c r="E107" s="252"/>
      <c r="F107" s="252"/>
      <c r="G107" s="252"/>
      <c r="H107" s="73"/>
      <c r="I107" s="73"/>
      <c r="J107" s="82"/>
      <c r="L107" s="251" t="s">
        <v>219</v>
      </c>
      <c r="M107" s="252"/>
      <c r="N107" s="252"/>
      <c r="O107" s="252"/>
      <c r="P107" s="252"/>
      <c r="Q107" s="252"/>
      <c r="R107" s="73"/>
      <c r="S107" s="73"/>
      <c r="T107" s="82"/>
    </row>
    <row r="108" spans="2:20" ht="11.1" customHeight="1" x14ac:dyDescent="0.2">
      <c r="B108" s="254" t="s">
        <v>203</v>
      </c>
      <c r="C108" s="255"/>
      <c r="D108" s="52"/>
      <c r="E108" s="52"/>
      <c r="F108" s="52"/>
      <c r="G108" s="52"/>
      <c r="H108" s="52"/>
      <c r="I108" s="52"/>
      <c r="J108" s="52"/>
      <c r="L108" s="254" t="s">
        <v>203</v>
      </c>
      <c r="M108" s="255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54" t="s">
        <v>33</v>
      </c>
      <c r="C109" s="255"/>
      <c r="D109" s="52"/>
      <c r="E109" s="52"/>
      <c r="F109" s="52"/>
      <c r="G109" s="52"/>
      <c r="H109" s="52"/>
      <c r="I109" s="52"/>
      <c r="J109" s="52"/>
      <c r="L109" s="254" t="s">
        <v>33</v>
      </c>
      <c r="M109" s="255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36" t="s">
        <v>204</v>
      </c>
      <c r="C110" s="237"/>
      <c r="D110" s="49"/>
      <c r="E110" s="49"/>
      <c r="F110" s="49"/>
      <c r="G110" s="49"/>
      <c r="H110" s="49"/>
      <c r="I110" s="49"/>
      <c r="J110" s="49"/>
      <c r="L110" s="236" t="s">
        <v>204</v>
      </c>
      <c r="M110" s="237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38" t="s">
        <v>4</v>
      </c>
      <c r="C111" s="239"/>
      <c r="D111" s="52"/>
      <c r="E111" s="52"/>
      <c r="F111" s="52"/>
      <c r="G111" s="52"/>
      <c r="H111" s="52"/>
      <c r="I111" s="52"/>
      <c r="J111" s="52"/>
      <c r="L111" s="238" t="s">
        <v>4</v>
      </c>
      <c r="M111" s="239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38" t="s">
        <v>5</v>
      </c>
      <c r="C112" s="239"/>
      <c r="D112" s="52"/>
      <c r="E112" s="52"/>
      <c r="F112" s="52"/>
      <c r="G112" s="52"/>
      <c r="H112" s="52"/>
      <c r="I112" s="52"/>
      <c r="J112" s="52"/>
      <c r="L112" s="238" t="s">
        <v>5</v>
      </c>
      <c r="M112" s="239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36" t="s">
        <v>205</v>
      </c>
      <c r="C113" s="237"/>
      <c r="D113" s="49"/>
      <c r="E113" s="49"/>
      <c r="F113" s="49"/>
      <c r="G113" s="49"/>
      <c r="H113" s="49"/>
      <c r="I113" s="49"/>
      <c r="J113" s="49"/>
      <c r="L113" s="236" t="s">
        <v>205</v>
      </c>
      <c r="M113" s="237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38" t="s">
        <v>206</v>
      </c>
      <c r="C114" s="239"/>
      <c r="D114" s="52"/>
      <c r="E114" s="52"/>
      <c r="F114" s="52"/>
      <c r="G114" s="52"/>
      <c r="H114" s="52"/>
      <c r="I114" s="52"/>
      <c r="J114" s="52"/>
      <c r="L114" s="238" t="s">
        <v>206</v>
      </c>
      <c r="M114" s="239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40" t="s">
        <v>207</v>
      </c>
      <c r="C115" s="253"/>
      <c r="D115" s="52"/>
      <c r="E115" s="52"/>
      <c r="F115" s="52"/>
      <c r="G115" s="52"/>
      <c r="H115" s="52"/>
      <c r="I115" s="52"/>
      <c r="J115" s="52"/>
      <c r="L115" s="240" t="s">
        <v>207</v>
      </c>
      <c r="M115" s="253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40" t="s">
        <v>27</v>
      </c>
      <c r="C116" s="253"/>
      <c r="D116" s="52"/>
      <c r="E116" s="52"/>
      <c r="F116" s="52"/>
      <c r="G116" s="52"/>
      <c r="H116" s="52"/>
      <c r="I116" s="52"/>
      <c r="J116" s="52"/>
      <c r="L116" s="240" t="s">
        <v>27</v>
      </c>
      <c r="M116" s="253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36" t="s">
        <v>208</v>
      </c>
      <c r="C117" s="237"/>
      <c r="D117" s="49"/>
      <c r="E117" s="49"/>
      <c r="F117" s="49"/>
      <c r="G117" s="49"/>
      <c r="H117" s="49"/>
      <c r="I117" s="49"/>
      <c r="J117" s="49"/>
      <c r="L117" s="236" t="s">
        <v>208</v>
      </c>
      <c r="M117" s="237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7" t="s">
        <v>22</v>
      </c>
      <c r="C118" s="78"/>
      <c r="D118" s="49"/>
      <c r="E118" s="49"/>
      <c r="F118" s="49"/>
      <c r="G118" s="49"/>
      <c r="H118" s="49"/>
      <c r="I118" s="49"/>
      <c r="J118" s="49"/>
      <c r="L118" s="77" t="s">
        <v>22</v>
      </c>
      <c r="M118" s="78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36" t="s">
        <v>23</v>
      </c>
      <c r="C119" s="237"/>
      <c r="D119" s="49"/>
      <c r="E119" s="49"/>
      <c r="F119" s="49"/>
      <c r="G119" s="49"/>
      <c r="H119" s="49"/>
      <c r="I119" s="49"/>
      <c r="J119" s="49"/>
      <c r="L119" s="236" t="s">
        <v>23</v>
      </c>
      <c r="M119" s="237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7" t="s">
        <v>233</v>
      </c>
      <c r="C2" s="72"/>
      <c r="D2" s="48"/>
      <c r="E2" s="48"/>
      <c r="F2" s="48"/>
      <c r="G2" s="48"/>
      <c r="H2" s="48"/>
      <c r="I2" s="48"/>
      <c r="J2" s="48"/>
      <c r="K2" s="47"/>
      <c r="L2" s="97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47" t="s">
        <v>59</v>
      </c>
      <c r="C3" s="256"/>
      <c r="D3" s="244" t="s">
        <v>195</v>
      </c>
      <c r="E3" s="244" t="s">
        <v>196</v>
      </c>
      <c r="F3" s="244" t="s">
        <v>197</v>
      </c>
      <c r="G3" s="244" t="s">
        <v>198</v>
      </c>
      <c r="H3" s="244" t="s">
        <v>199</v>
      </c>
      <c r="I3" s="244" t="s">
        <v>200</v>
      </c>
      <c r="J3" s="244" t="s">
        <v>201</v>
      </c>
      <c r="K3" s="47"/>
      <c r="L3" s="247" t="s">
        <v>59</v>
      </c>
      <c r="M3" s="256"/>
      <c r="N3" s="244" t="s">
        <v>195</v>
      </c>
      <c r="O3" s="244" t="s">
        <v>196</v>
      </c>
      <c r="P3" s="244" t="s">
        <v>197</v>
      </c>
      <c r="Q3" s="244" t="s">
        <v>198</v>
      </c>
      <c r="R3" s="244" t="s">
        <v>199</v>
      </c>
      <c r="S3" s="244" t="s">
        <v>200</v>
      </c>
      <c r="T3" s="244" t="s">
        <v>201</v>
      </c>
    </row>
    <row r="4" spans="2:20" ht="11.1" customHeight="1" x14ac:dyDescent="0.2">
      <c r="B4" s="257"/>
      <c r="C4" s="258"/>
      <c r="D4" s="245"/>
      <c r="E4" s="245"/>
      <c r="F4" s="245"/>
      <c r="G4" s="245"/>
      <c r="H4" s="245"/>
      <c r="I4" s="245"/>
      <c r="J4" s="245"/>
      <c r="K4" s="47"/>
      <c r="L4" s="257"/>
      <c r="M4" s="258"/>
      <c r="N4" s="245"/>
      <c r="O4" s="245"/>
      <c r="P4" s="245"/>
      <c r="Q4" s="245"/>
      <c r="R4" s="245"/>
      <c r="S4" s="245"/>
      <c r="T4" s="245"/>
    </row>
    <row r="5" spans="2:20" ht="11.1" customHeight="1" x14ac:dyDescent="0.2">
      <c r="B5" s="251" t="s">
        <v>222</v>
      </c>
      <c r="C5" s="252"/>
      <c r="D5" s="252"/>
      <c r="E5" s="252"/>
      <c r="F5" s="252"/>
      <c r="G5" s="252"/>
      <c r="H5" s="73"/>
      <c r="I5" s="73"/>
      <c r="J5" s="74"/>
      <c r="K5" s="47"/>
      <c r="L5" s="251" t="s">
        <v>222</v>
      </c>
      <c r="M5" s="252"/>
      <c r="N5" s="252"/>
      <c r="O5" s="252"/>
      <c r="P5" s="252"/>
      <c r="Q5" s="252"/>
      <c r="R5" s="73"/>
      <c r="S5" s="73"/>
      <c r="T5" s="74"/>
    </row>
    <row r="6" spans="2:20" ht="11.1" customHeight="1" x14ac:dyDescent="0.2">
      <c r="B6" s="254" t="s">
        <v>203</v>
      </c>
      <c r="C6" s="255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54" t="s">
        <v>203</v>
      </c>
      <c r="M6" s="255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54" t="s">
        <v>33</v>
      </c>
      <c r="C7" s="255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54" t="s">
        <v>33</v>
      </c>
      <c r="M7" s="255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36" t="s">
        <v>204</v>
      </c>
      <c r="C8" s="237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36" t="s">
        <v>204</v>
      </c>
      <c r="M8" s="237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38" t="s">
        <v>4</v>
      </c>
      <c r="C9" s="239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38" t="s">
        <v>4</v>
      </c>
      <c r="M9" s="239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38" t="s">
        <v>5</v>
      </c>
      <c r="C10" s="239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38" t="s">
        <v>5</v>
      </c>
      <c r="M10" s="239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36" t="s">
        <v>205</v>
      </c>
      <c r="C11" s="237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36" t="s">
        <v>205</v>
      </c>
      <c r="M11" s="237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38" t="s">
        <v>206</v>
      </c>
      <c r="C12" s="239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38" t="s">
        <v>206</v>
      </c>
      <c r="M12" s="239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40" t="s">
        <v>207</v>
      </c>
      <c r="C13" s="253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40" t="s">
        <v>207</v>
      </c>
      <c r="M13" s="253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40" t="s">
        <v>27</v>
      </c>
      <c r="C14" s="253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40" t="s">
        <v>27</v>
      </c>
      <c r="M14" s="253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6" t="s">
        <v>208</v>
      </c>
      <c r="C15" s="237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36" t="s">
        <v>208</v>
      </c>
      <c r="M15" s="237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36" t="s">
        <v>23</v>
      </c>
      <c r="C17" s="237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36" t="s">
        <v>23</v>
      </c>
      <c r="M17" s="237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9"/>
      <c r="C18" s="80"/>
      <c r="D18" s="79"/>
      <c r="E18" s="79"/>
      <c r="F18" s="79"/>
      <c r="G18" s="79"/>
      <c r="H18" s="79"/>
      <c r="I18" s="79"/>
      <c r="J18" s="79"/>
      <c r="L18" s="79"/>
      <c r="M18" s="80"/>
      <c r="N18" s="79"/>
      <c r="O18" s="79"/>
      <c r="P18" s="79"/>
      <c r="Q18" s="79"/>
      <c r="R18" s="79"/>
      <c r="S18" s="79"/>
      <c r="T18" s="79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47" t="s">
        <v>59</v>
      </c>
      <c r="C20" s="256"/>
      <c r="D20" s="244" t="s">
        <v>195</v>
      </c>
      <c r="E20" s="244" t="s">
        <v>196</v>
      </c>
      <c r="F20" s="244" t="s">
        <v>197</v>
      </c>
      <c r="G20" s="244" t="s">
        <v>198</v>
      </c>
      <c r="H20" s="244" t="s">
        <v>199</v>
      </c>
      <c r="I20" s="244" t="s">
        <v>200</v>
      </c>
      <c r="J20" s="244" t="s">
        <v>201</v>
      </c>
      <c r="L20" s="247" t="s">
        <v>59</v>
      </c>
      <c r="M20" s="256"/>
      <c r="N20" s="244" t="s">
        <v>195</v>
      </c>
      <c r="O20" s="244" t="s">
        <v>196</v>
      </c>
      <c r="P20" s="244" t="s">
        <v>197</v>
      </c>
      <c r="Q20" s="244" t="s">
        <v>198</v>
      </c>
      <c r="R20" s="244" t="s">
        <v>199</v>
      </c>
      <c r="S20" s="244" t="s">
        <v>200</v>
      </c>
      <c r="T20" s="244" t="s">
        <v>201</v>
      </c>
    </row>
    <row r="21" spans="2:20" s="47" customFormat="1" ht="11.1" customHeight="1" x14ac:dyDescent="0.2">
      <c r="B21" s="257"/>
      <c r="C21" s="258"/>
      <c r="D21" s="245"/>
      <c r="E21" s="245"/>
      <c r="F21" s="245"/>
      <c r="G21" s="245"/>
      <c r="H21" s="245"/>
      <c r="I21" s="245"/>
      <c r="J21" s="245"/>
      <c r="L21" s="257"/>
      <c r="M21" s="258"/>
      <c r="N21" s="245"/>
      <c r="O21" s="245"/>
      <c r="P21" s="245"/>
      <c r="Q21" s="245"/>
      <c r="R21" s="245"/>
      <c r="S21" s="245"/>
      <c r="T21" s="245"/>
    </row>
    <row r="22" spans="2:20" s="47" customFormat="1" ht="11.1" customHeight="1" x14ac:dyDescent="0.2">
      <c r="B22" s="251" t="s">
        <v>223</v>
      </c>
      <c r="C22" s="252"/>
      <c r="D22" s="252"/>
      <c r="E22" s="252"/>
      <c r="F22" s="252"/>
      <c r="G22" s="252"/>
      <c r="H22" s="73"/>
      <c r="I22" s="73"/>
      <c r="J22" s="74"/>
      <c r="L22" s="251" t="s">
        <v>224</v>
      </c>
      <c r="M22" s="252"/>
      <c r="N22" s="252"/>
      <c r="O22" s="252"/>
      <c r="P22" s="252"/>
      <c r="Q22" s="252"/>
      <c r="R22" s="73"/>
      <c r="S22" s="73"/>
      <c r="T22" s="74"/>
    </row>
    <row r="23" spans="2:20" s="47" customFormat="1" ht="11.1" customHeight="1" x14ac:dyDescent="0.2">
      <c r="B23" s="254" t="s">
        <v>203</v>
      </c>
      <c r="C23" s="255"/>
      <c r="D23" s="86">
        <v>203582</v>
      </c>
      <c r="E23" s="86">
        <v>147533</v>
      </c>
      <c r="F23" s="86">
        <v>110829</v>
      </c>
      <c r="G23" s="86">
        <v>0</v>
      </c>
      <c r="H23" s="52">
        <f>SUM(D23:G23)</f>
        <v>461944</v>
      </c>
      <c r="I23" s="52"/>
      <c r="J23" s="52">
        <f t="shared" ref="J23:J34" si="10">H23+I23</f>
        <v>461944</v>
      </c>
      <c r="L23" s="254" t="s">
        <v>203</v>
      </c>
      <c r="M23" s="255"/>
      <c r="N23" s="86">
        <f t="shared" ref="N23:Q24" si="11">D23-D6</f>
        <v>119621</v>
      </c>
      <c r="O23" s="86">
        <f t="shared" si="11"/>
        <v>67257</v>
      </c>
      <c r="P23" s="86">
        <f t="shared" si="11"/>
        <v>50530</v>
      </c>
      <c r="Q23" s="86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54" t="s">
        <v>33</v>
      </c>
      <c r="C24" s="255"/>
      <c r="D24" s="86">
        <v>155090</v>
      </c>
      <c r="E24" s="86">
        <v>109196</v>
      </c>
      <c r="F24" s="86">
        <v>73124</v>
      </c>
      <c r="G24" s="86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54" t="s">
        <v>33</v>
      </c>
      <c r="M24" s="255"/>
      <c r="N24" s="86">
        <f t="shared" si="11"/>
        <v>93693</v>
      </c>
      <c r="O24" s="86">
        <f t="shared" si="11"/>
        <v>49336</v>
      </c>
      <c r="P24" s="86">
        <f t="shared" si="11"/>
        <v>32863</v>
      </c>
      <c r="Q24" s="86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36" t="s">
        <v>204</v>
      </c>
      <c r="C25" s="237"/>
      <c r="D25" s="87">
        <f>D23-D24</f>
        <v>48492</v>
      </c>
      <c r="E25" s="87">
        <f>E23-E24</f>
        <v>38337</v>
      </c>
      <c r="F25" s="87">
        <f>F23-F24</f>
        <v>37705</v>
      </c>
      <c r="G25" s="87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36" t="s">
        <v>204</v>
      </c>
      <c r="M25" s="237"/>
      <c r="N25" s="87">
        <f>N23-N24</f>
        <v>25928</v>
      </c>
      <c r="O25" s="87">
        <f>O23-O24</f>
        <v>17921</v>
      </c>
      <c r="P25" s="87">
        <f>P23-P24</f>
        <v>17667</v>
      </c>
      <c r="Q25" s="87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38" t="s">
        <v>4</v>
      </c>
      <c r="C26" s="239"/>
      <c r="D26" s="86">
        <v>7134</v>
      </c>
      <c r="E26" s="86">
        <v>3280</v>
      </c>
      <c r="F26" s="86">
        <v>6254</v>
      </c>
      <c r="G26" s="86">
        <v>255</v>
      </c>
      <c r="H26" s="52">
        <f t="shared" si="13"/>
        <v>16923</v>
      </c>
      <c r="I26" s="52"/>
      <c r="J26" s="52">
        <f t="shared" si="10"/>
        <v>16923</v>
      </c>
      <c r="L26" s="238" t="s">
        <v>4</v>
      </c>
      <c r="M26" s="239"/>
      <c r="N26" s="86">
        <f t="shared" ref="N26:Q27" si="15">D26-D9</f>
        <v>3439</v>
      </c>
      <c r="O26" s="86">
        <f t="shared" si="15"/>
        <v>1666</v>
      </c>
      <c r="P26" s="86">
        <f t="shared" si="15"/>
        <v>2692</v>
      </c>
      <c r="Q26" s="86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38" t="s">
        <v>5</v>
      </c>
      <c r="C27" s="239"/>
      <c r="D27" s="86">
        <v>27631</v>
      </c>
      <c r="E27" s="86">
        <v>13986</v>
      </c>
      <c r="F27" s="86">
        <v>19698</v>
      </c>
      <c r="G27" s="86">
        <v>1912</v>
      </c>
      <c r="H27" s="52">
        <f t="shared" si="13"/>
        <v>63227</v>
      </c>
      <c r="I27" s="52"/>
      <c r="J27" s="52">
        <f t="shared" si="10"/>
        <v>63227</v>
      </c>
      <c r="L27" s="238" t="s">
        <v>5</v>
      </c>
      <c r="M27" s="239"/>
      <c r="N27" s="86">
        <f t="shared" si="15"/>
        <v>13895</v>
      </c>
      <c r="O27" s="86">
        <f t="shared" si="15"/>
        <v>6470</v>
      </c>
      <c r="P27" s="86">
        <f t="shared" si="15"/>
        <v>9603</v>
      </c>
      <c r="Q27" s="86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36" t="s">
        <v>205</v>
      </c>
      <c r="C28" s="237"/>
      <c r="D28" s="87">
        <f t="shared" ref="D28:G28" si="16">D25-D26-D27</f>
        <v>13727</v>
      </c>
      <c r="E28" s="87">
        <f t="shared" si="16"/>
        <v>21071</v>
      </c>
      <c r="F28" s="87">
        <f t="shared" si="16"/>
        <v>11753</v>
      </c>
      <c r="G28" s="87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36" t="s">
        <v>205</v>
      </c>
      <c r="M28" s="237"/>
      <c r="N28" s="87">
        <f>N25-N26-N27</f>
        <v>8594</v>
      </c>
      <c r="O28" s="87">
        <f>O25-O26-O27</f>
        <v>9785</v>
      </c>
      <c r="P28" s="87">
        <f>P25-P26-P27</f>
        <v>5372</v>
      </c>
      <c r="Q28" s="87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38" t="s">
        <v>206</v>
      </c>
      <c r="C29" s="239"/>
      <c r="D29" s="86">
        <v>-1239</v>
      </c>
      <c r="E29" s="86">
        <v>-611</v>
      </c>
      <c r="F29" s="86">
        <v>-2524</v>
      </c>
      <c r="G29" s="86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38" t="s">
        <v>206</v>
      </c>
      <c r="M29" s="239"/>
      <c r="N29" s="86">
        <f t="shared" ref="N29:P31" si="17">D29-D12</f>
        <v>-1408</v>
      </c>
      <c r="O29" s="86">
        <f t="shared" si="17"/>
        <v>-478</v>
      </c>
      <c r="P29" s="86">
        <f t="shared" si="17"/>
        <v>-1304</v>
      </c>
      <c r="Q29" s="86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40" t="s">
        <v>207</v>
      </c>
      <c r="C30" s="253"/>
      <c r="D30" s="86">
        <v>0</v>
      </c>
      <c r="E30" s="86">
        <v>0</v>
      </c>
      <c r="F30" s="86">
        <v>400</v>
      </c>
      <c r="G30" s="86">
        <v>0</v>
      </c>
      <c r="H30" s="52">
        <f t="shared" si="13"/>
        <v>400</v>
      </c>
      <c r="I30" s="52"/>
      <c r="J30" s="52">
        <f t="shared" si="10"/>
        <v>400</v>
      </c>
      <c r="L30" s="240" t="s">
        <v>207</v>
      </c>
      <c r="M30" s="253"/>
      <c r="N30" s="86">
        <f t="shared" si="17"/>
        <v>0</v>
      </c>
      <c r="O30" s="86">
        <f t="shared" si="17"/>
        <v>0</v>
      </c>
      <c r="P30" s="86">
        <f t="shared" si="17"/>
        <v>406</v>
      </c>
      <c r="Q30" s="86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40" t="s">
        <v>27</v>
      </c>
      <c r="C31" s="253"/>
      <c r="D31" s="86"/>
      <c r="E31" s="86"/>
      <c r="F31" s="86"/>
      <c r="G31" s="86"/>
      <c r="H31" s="52">
        <f t="shared" si="13"/>
        <v>0</v>
      </c>
      <c r="I31" s="52">
        <v>0</v>
      </c>
      <c r="J31" s="52">
        <f t="shared" si="10"/>
        <v>0</v>
      </c>
      <c r="L31" s="240" t="s">
        <v>27</v>
      </c>
      <c r="M31" s="253"/>
      <c r="N31" s="86">
        <f t="shared" si="17"/>
        <v>0</v>
      </c>
      <c r="O31" s="86">
        <f t="shared" si="17"/>
        <v>0</v>
      </c>
      <c r="P31" s="86">
        <f t="shared" si="17"/>
        <v>0</v>
      </c>
      <c r="Q31" s="86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36" t="s">
        <v>208</v>
      </c>
      <c r="C32" s="237"/>
      <c r="D32" s="87">
        <f t="shared" ref="D32:G32" si="18">D28+D29+D31+D30</f>
        <v>12488</v>
      </c>
      <c r="E32" s="87">
        <f t="shared" si="18"/>
        <v>20460</v>
      </c>
      <c r="F32" s="87">
        <f t="shared" si="18"/>
        <v>9629</v>
      </c>
      <c r="G32" s="87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36" t="s">
        <v>208</v>
      </c>
      <c r="M32" s="237"/>
      <c r="N32" s="87">
        <f t="shared" ref="N32:Q32" si="19">N28+N29+N30+N31</f>
        <v>7186</v>
      </c>
      <c r="O32" s="87">
        <f t="shared" si="19"/>
        <v>9307</v>
      </c>
      <c r="P32" s="87">
        <f t="shared" si="19"/>
        <v>4474</v>
      </c>
      <c r="Q32" s="87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7">
        <v>13371</v>
      </c>
      <c r="E33" s="87">
        <v>7668</v>
      </c>
      <c r="F33" s="87">
        <v>4731</v>
      </c>
      <c r="G33" s="87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7">
        <f>D33-D16</f>
        <v>6902</v>
      </c>
      <c r="O33" s="87">
        <f>E33-E16</f>
        <v>3917</v>
      </c>
      <c r="P33" s="87">
        <f>F33-F16</f>
        <v>2162</v>
      </c>
      <c r="Q33" s="87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36" t="s">
        <v>23</v>
      </c>
      <c r="C34" s="237"/>
      <c r="D34" s="87">
        <f t="shared" ref="D34:G34" si="20">D32+D33</f>
        <v>25859</v>
      </c>
      <c r="E34" s="87">
        <f t="shared" si="20"/>
        <v>28128</v>
      </c>
      <c r="F34" s="87">
        <f t="shared" si="20"/>
        <v>14360</v>
      </c>
      <c r="G34" s="87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36" t="s">
        <v>23</v>
      </c>
      <c r="M34" s="237"/>
      <c r="N34" s="87">
        <f>N32+N33</f>
        <v>14088</v>
      </c>
      <c r="O34" s="87">
        <f t="shared" ref="O34:Q34" si="21">O32+O33</f>
        <v>13224</v>
      </c>
      <c r="P34" s="87">
        <f t="shared" si="21"/>
        <v>6636</v>
      </c>
      <c r="Q34" s="87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8"/>
      <c r="L36" s="48"/>
      <c r="M36" s="72"/>
      <c r="N36" s="48"/>
      <c r="O36" s="48"/>
      <c r="P36" s="48"/>
      <c r="Q36" s="48"/>
      <c r="R36" s="48"/>
      <c r="S36" s="48"/>
      <c r="T36" s="88"/>
    </row>
    <row r="37" spans="2:20" ht="11.1" customHeight="1" x14ac:dyDescent="0.2">
      <c r="B37" s="247" t="s">
        <v>59</v>
      </c>
      <c r="C37" s="256"/>
      <c r="D37" s="244" t="s">
        <v>195</v>
      </c>
      <c r="E37" s="244" t="s">
        <v>196</v>
      </c>
      <c r="F37" s="244" t="s">
        <v>197</v>
      </c>
      <c r="G37" s="244" t="s">
        <v>198</v>
      </c>
      <c r="H37" s="244" t="s">
        <v>199</v>
      </c>
      <c r="I37" s="244" t="s">
        <v>200</v>
      </c>
      <c r="J37" s="244" t="s">
        <v>201</v>
      </c>
      <c r="L37" s="247" t="s">
        <v>59</v>
      </c>
      <c r="M37" s="256"/>
      <c r="N37" s="244" t="s">
        <v>195</v>
      </c>
      <c r="O37" s="244" t="s">
        <v>196</v>
      </c>
      <c r="P37" s="244" t="s">
        <v>197</v>
      </c>
      <c r="Q37" s="244" t="s">
        <v>198</v>
      </c>
      <c r="R37" s="244" t="s">
        <v>199</v>
      </c>
      <c r="S37" s="244" t="s">
        <v>200</v>
      </c>
      <c r="T37" s="244" t="s">
        <v>201</v>
      </c>
    </row>
    <row r="38" spans="2:20" ht="11.1" customHeight="1" x14ac:dyDescent="0.2">
      <c r="B38" s="257"/>
      <c r="C38" s="258"/>
      <c r="D38" s="245"/>
      <c r="E38" s="245"/>
      <c r="F38" s="245"/>
      <c r="G38" s="245"/>
      <c r="H38" s="245"/>
      <c r="I38" s="245"/>
      <c r="J38" s="245"/>
      <c r="L38" s="257"/>
      <c r="M38" s="258"/>
      <c r="N38" s="245"/>
      <c r="O38" s="245"/>
      <c r="P38" s="245"/>
      <c r="Q38" s="245"/>
      <c r="R38" s="245"/>
      <c r="S38" s="245"/>
      <c r="T38" s="245"/>
    </row>
    <row r="39" spans="2:20" ht="11.1" customHeight="1" x14ac:dyDescent="0.2">
      <c r="B39" s="251" t="s">
        <v>225</v>
      </c>
      <c r="C39" s="252"/>
      <c r="D39" s="252"/>
      <c r="E39" s="252"/>
      <c r="F39" s="252"/>
      <c r="G39" s="252"/>
      <c r="H39" s="73"/>
      <c r="I39" s="73"/>
      <c r="J39" s="82"/>
      <c r="L39" s="251" t="s">
        <v>226</v>
      </c>
      <c r="M39" s="252"/>
      <c r="N39" s="252"/>
      <c r="O39" s="252"/>
      <c r="P39" s="252"/>
      <c r="Q39" s="252"/>
      <c r="R39" s="73"/>
      <c r="S39" s="73"/>
      <c r="T39" s="82"/>
    </row>
    <row r="40" spans="2:20" ht="11.1" customHeight="1" x14ac:dyDescent="0.2">
      <c r="B40" s="254" t="s">
        <v>203</v>
      </c>
      <c r="C40" s="255"/>
      <c r="D40" s="89">
        <v>335926</v>
      </c>
      <c r="E40" s="89">
        <v>198390</v>
      </c>
      <c r="F40" s="89">
        <v>171754</v>
      </c>
      <c r="G40" s="89"/>
      <c r="H40" s="89">
        <f t="shared" ref="H40:H51" si="22">SUM(D40:G40)</f>
        <v>706070</v>
      </c>
      <c r="I40" s="89"/>
      <c r="J40" s="89">
        <f>H40+I40</f>
        <v>706070</v>
      </c>
      <c r="L40" s="254" t="s">
        <v>203</v>
      </c>
      <c r="M40" s="255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54" t="s">
        <v>33</v>
      </c>
      <c r="C41" s="255"/>
      <c r="D41" s="89">
        <v>257293</v>
      </c>
      <c r="E41" s="89">
        <v>149767</v>
      </c>
      <c r="F41" s="89">
        <v>115185</v>
      </c>
      <c r="G41" s="89"/>
      <c r="H41" s="89">
        <f t="shared" si="22"/>
        <v>522245</v>
      </c>
      <c r="I41" s="89"/>
      <c r="J41" s="89">
        <f t="shared" ref="J41:J51" si="26">H41+I41</f>
        <v>522245</v>
      </c>
      <c r="L41" s="254" t="s">
        <v>33</v>
      </c>
      <c r="M41" s="255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36" t="s">
        <v>204</v>
      </c>
      <c r="C42" s="237"/>
      <c r="D42" s="90">
        <f>D40-D41</f>
        <v>78633</v>
      </c>
      <c r="E42" s="90">
        <f>E40-E41</f>
        <v>48623</v>
      </c>
      <c r="F42" s="90">
        <f>F40-F41</f>
        <v>56569</v>
      </c>
      <c r="G42" s="90">
        <f>G40-G41</f>
        <v>0</v>
      </c>
      <c r="H42" s="90">
        <f t="shared" si="22"/>
        <v>183825</v>
      </c>
      <c r="I42" s="90">
        <f>I40-I41</f>
        <v>0</v>
      </c>
      <c r="J42" s="90">
        <f t="shared" si="26"/>
        <v>183825</v>
      </c>
      <c r="L42" s="236" t="s">
        <v>204</v>
      </c>
      <c r="M42" s="237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38" t="s">
        <v>4</v>
      </c>
      <c r="C43" s="239"/>
      <c r="D43" s="89">
        <v>10333</v>
      </c>
      <c r="E43" s="89">
        <v>4386</v>
      </c>
      <c r="F43" s="89">
        <v>9211</v>
      </c>
      <c r="G43" s="89">
        <v>367</v>
      </c>
      <c r="H43" s="89">
        <f t="shared" si="22"/>
        <v>24297</v>
      </c>
      <c r="I43" s="89"/>
      <c r="J43" s="89">
        <f t="shared" si="26"/>
        <v>24297</v>
      </c>
      <c r="L43" s="238" t="s">
        <v>4</v>
      </c>
      <c r="M43" s="239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38" t="s">
        <v>5</v>
      </c>
      <c r="C44" s="239"/>
      <c r="D44" s="89">
        <v>40473</v>
      </c>
      <c r="E44" s="89">
        <v>20283</v>
      </c>
      <c r="F44" s="89">
        <v>30335</v>
      </c>
      <c r="G44" s="89">
        <v>2759</v>
      </c>
      <c r="H44" s="89">
        <f t="shared" si="22"/>
        <v>93850</v>
      </c>
      <c r="I44" s="89"/>
      <c r="J44" s="89">
        <f t="shared" si="26"/>
        <v>93850</v>
      </c>
      <c r="L44" s="238" t="s">
        <v>5</v>
      </c>
      <c r="M44" s="239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36" t="s">
        <v>205</v>
      </c>
      <c r="C45" s="237"/>
      <c r="D45" s="90">
        <f>D42-D43-D44</f>
        <v>27827</v>
      </c>
      <c r="E45" s="90">
        <f>E42-E43-E44</f>
        <v>23954</v>
      </c>
      <c r="F45" s="90">
        <f>F42-F43-F44</f>
        <v>17023</v>
      </c>
      <c r="G45" s="90">
        <f>G42-G43-G44</f>
        <v>-3126</v>
      </c>
      <c r="H45" s="90">
        <f t="shared" si="22"/>
        <v>65678</v>
      </c>
      <c r="I45" s="90">
        <f>I42-I43-I44</f>
        <v>0</v>
      </c>
      <c r="J45" s="90">
        <f t="shared" si="26"/>
        <v>65678</v>
      </c>
      <c r="L45" s="236" t="s">
        <v>205</v>
      </c>
      <c r="M45" s="237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38" t="s">
        <v>206</v>
      </c>
      <c r="C46" s="239"/>
      <c r="D46" s="89">
        <v>-3810</v>
      </c>
      <c r="E46" s="89">
        <v>-748</v>
      </c>
      <c r="F46" s="89">
        <v>-1805</v>
      </c>
      <c r="G46" s="89">
        <v>0</v>
      </c>
      <c r="H46" s="89">
        <f t="shared" si="22"/>
        <v>-6363</v>
      </c>
      <c r="I46" s="89">
        <v>0</v>
      </c>
      <c r="J46" s="89">
        <f t="shared" si="26"/>
        <v>-6363</v>
      </c>
      <c r="L46" s="238" t="s">
        <v>206</v>
      </c>
      <c r="M46" s="239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40" t="s">
        <v>207</v>
      </c>
      <c r="C47" s="253"/>
      <c r="D47" s="89">
        <v>0</v>
      </c>
      <c r="E47" s="89">
        <v>0</v>
      </c>
      <c r="F47" s="89">
        <v>859</v>
      </c>
      <c r="G47" s="89">
        <v>0</v>
      </c>
      <c r="H47" s="89">
        <f t="shared" si="22"/>
        <v>859</v>
      </c>
      <c r="I47" s="89"/>
      <c r="J47" s="89">
        <f t="shared" si="26"/>
        <v>859</v>
      </c>
      <c r="L47" s="240" t="s">
        <v>207</v>
      </c>
      <c r="M47" s="253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40" t="s">
        <v>27</v>
      </c>
      <c r="C48" s="253"/>
      <c r="D48" s="89"/>
      <c r="E48" s="89"/>
      <c r="F48" s="89"/>
      <c r="G48" s="89"/>
      <c r="H48" s="89">
        <f t="shared" si="22"/>
        <v>0</v>
      </c>
      <c r="I48" s="89">
        <v>0</v>
      </c>
      <c r="J48" s="89">
        <f t="shared" si="26"/>
        <v>0</v>
      </c>
      <c r="L48" s="240" t="s">
        <v>27</v>
      </c>
      <c r="M48" s="253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36" t="s">
        <v>208</v>
      </c>
      <c r="C49" s="237"/>
      <c r="D49" s="90">
        <f t="shared" ref="D49:G49" si="30">D45+D46+D47+D48</f>
        <v>24017</v>
      </c>
      <c r="E49" s="90">
        <f t="shared" si="30"/>
        <v>23206</v>
      </c>
      <c r="F49" s="90">
        <f t="shared" si="30"/>
        <v>16077</v>
      </c>
      <c r="G49" s="90">
        <f t="shared" si="30"/>
        <v>-3126</v>
      </c>
      <c r="H49" s="90">
        <f t="shared" si="22"/>
        <v>60174</v>
      </c>
      <c r="I49" s="90">
        <f>I45+I46+I48</f>
        <v>0</v>
      </c>
      <c r="J49" s="90">
        <f>H49+I49</f>
        <v>60174</v>
      </c>
      <c r="L49" s="236" t="s">
        <v>208</v>
      </c>
      <c r="M49" s="237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90">
        <v>20106</v>
      </c>
      <c r="E50" s="90">
        <v>11777</v>
      </c>
      <c r="F50" s="90">
        <v>7606</v>
      </c>
      <c r="G50" s="90">
        <v>0</v>
      </c>
      <c r="H50" s="90">
        <f t="shared" si="22"/>
        <v>39489</v>
      </c>
      <c r="I50" s="90">
        <v>0</v>
      </c>
      <c r="J50" s="90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36" t="s">
        <v>23</v>
      </c>
      <c r="C51" s="237"/>
      <c r="D51" s="90">
        <f>D49+D50</f>
        <v>44123</v>
      </c>
      <c r="E51" s="90">
        <f t="shared" ref="E51:G51" si="32">E49+E50</f>
        <v>34983</v>
      </c>
      <c r="F51" s="90">
        <f t="shared" si="32"/>
        <v>23683</v>
      </c>
      <c r="G51" s="90">
        <f t="shared" si="32"/>
        <v>-3126</v>
      </c>
      <c r="H51" s="90">
        <f t="shared" si="22"/>
        <v>99663</v>
      </c>
      <c r="I51" s="90">
        <f>I49+I50</f>
        <v>0</v>
      </c>
      <c r="J51" s="90">
        <f t="shared" si="26"/>
        <v>99663</v>
      </c>
      <c r="L51" s="236" t="s">
        <v>23</v>
      </c>
      <c r="M51" s="237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8"/>
      <c r="L53" s="48"/>
      <c r="M53" s="72"/>
      <c r="N53" s="48"/>
      <c r="O53" s="48"/>
      <c r="P53" s="48"/>
      <c r="Q53" s="48"/>
      <c r="R53" s="48"/>
      <c r="S53" s="48"/>
      <c r="T53" s="88"/>
    </row>
    <row r="54" spans="2:20" ht="11.1" hidden="1" customHeight="1" outlineLevel="1" x14ac:dyDescent="0.2">
      <c r="B54" s="247" t="s">
        <v>59</v>
      </c>
      <c r="C54" s="256"/>
      <c r="D54" s="244" t="s">
        <v>195</v>
      </c>
      <c r="E54" s="244" t="s">
        <v>196</v>
      </c>
      <c r="F54" s="244" t="s">
        <v>197</v>
      </c>
      <c r="G54" s="244" t="s">
        <v>198</v>
      </c>
      <c r="H54" s="244" t="s">
        <v>199</v>
      </c>
      <c r="I54" s="244" t="s">
        <v>200</v>
      </c>
      <c r="J54" s="244" t="s">
        <v>201</v>
      </c>
      <c r="L54" s="247" t="s">
        <v>59</v>
      </c>
      <c r="M54" s="256"/>
      <c r="N54" s="244" t="s">
        <v>195</v>
      </c>
      <c r="O54" s="244" t="s">
        <v>196</v>
      </c>
      <c r="P54" s="244" t="s">
        <v>197</v>
      </c>
      <c r="Q54" s="244" t="s">
        <v>198</v>
      </c>
      <c r="R54" s="244" t="s">
        <v>199</v>
      </c>
      <c r="S54" s="244" t="s">
        <v>200</v>
      </c>
      <c r="T54" s="244" t="s">
        <v>201</v>
      </c>
    </row>
    <row r="55" spans="2:20" ht="11.1" hidden="1" customHeight="1" outlineLevel="1" x14ac:dyDescent="0.2">
      <c r="B55" s="257"/>
      <c r="C55" s="258"/>
      <c r="D55" s="245"/>
      <c r="E55" s="245"/>
      <c r="F55" s="245"/>
      <c r="G55" s="245"/>
      <c r="H55" s="245"/>
      <c r="I55" s="245"/>
      <c r="J55" s="245"/>
      <c r="L55" s="257"/>
      <c r="M55" s="258"/>
      <c r="N55" s="245"/>
      <c r="O55" s="245"/>
      <c r="P55" s="245"/>
      <c r="Q55" s="245"/>
      <c r="R55" s="245"/>
      <c r="S55" s="245"/>
      <c r="T55" s="245"/>
    </row>
    <row r="56" spans="2:20" ht="11.1" hidden="1" customHeight="1" outlineLevel="1" x14ac:dyDescent="0.2">
      <c r="B56" s="251" t="s">
        <v>227</v>
      </c>
      <c r="C56" s="252"/>
      <c r="D56" s="252"/>
      <c r="E56" s="252"/>
      <c r="F56" s="252"/>
      <c r="G56" s="252"/>
      <c r="H56" s="73"/>
      <c r="I56" s="73"/>
      <c r="J56" s="82"/>
      <c r="L56" s="251" t="s">
        <v>228</v>
      </c>
      <c r="M56" s="252"/>
      <c r="N56" s="252"/>
      <c r="O56" s="252"/>
      <c r="P56" s="252"/>
      <c r="Q56" s="252"/>
      <c r="R56" s="73"/>
      <c r="S56" s="73"/>
      <c r="T56" s="82"/>
    </row>
    <row r="57" spans="2:20" ht="11.1" hidden="1" customHeight="1" outlineLevel="1" x14ac:dyDescent="0.2">
      <c r="B57" s="254" t="s">
        <v>203</v>
      </c>
      <c r="C57" s="255"/>
      <c r="D57" s="52"/>
      <c r="E57" s="52"/>
      <c r="F57" s="52"/>
      <c r="G57" s="52"/>
      <c r="H57" s="52"/>
      <c r="I57" s="52"/>
      <c r="J57" s="52"/>
      <c r="L57" s="254" t="s">
        <v>203</v>
      </c>
      <c r="M57" s="255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54" t="s">
        <v>33</v>
      </c>
      <c r="C58" s="255"/>
      <c r="D58" s="52"/>
      <c r="E58" s="52"/>
      <c r="F58" s="52"/>
      <c r="G58" s="52"/>
      <c r="H58" s="52"/>
      <c r="I58" s="52"/>
      <c r="J58" s="52"/>
      <c r="L58" s="254" t="s">
        <v>33</v>
      </c>
      <c r="M58" s="255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36" t="s">
        <v>204</v>
      </c>
      <c r="C59" s="237"/>
      <c r="D59" s="49"/>
      <c r="E59" s="49"/>
      <c r="F59" s="49"/>
      <c r="G59" s="49"/>
      <c r="H59" s="49"/>
      <c r="I59" s="49"/>
      <c r="J59" s="49"/>
      <c r="L59" s="236" t="s">
        <v>204</v>
      </c>
      <c r="M59" s="237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38" t="s">
        <v>4</v>
      </c>
      <c r="C60" s="239"/>
      <c r="D60" s="52"/>
      <c r="E60" s="52"/>
      <c r="F60" s="52"/>
      <c r="G60" s="52"/>
      <c r="H60" s="52"/>
      <c r="I60" s="52"/>
      <c r="J60" s="52"/>
      <c r="L60" s="238" t="s">
        <v>4</v>
      </c>
      <c r="M60" s="239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38" t="s">
        <v>5</v>
      </c>
      <c r="C61" s="239"/>
      <c r="D61" s="52"/>
      <c r="E61" s="52"/>
      <c r="F61" s="52"/>
      <c r="G61" s="52"/>
      <c r="H61" s="52"/>
      <c r="I61" s="52"/>
      <c r="J61" s="52"/>
      <c r="L61" s="238" t="s">
        <v>5</v>
      </c>
      <c r="M61" s="239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36" t="s">
        <v>205</v>
      </c>
      <c r="C62" s="237"/>
      <c r="D62" s="49"/>
      <c r="E62" s="49"/>
      <c r="F62" s="49"/>
      <c r="G62" s="49"/>
      <c r="H62" s="49"/>
      <c r="I62" s="49"/>
      <c r="J62" s="49"/>
      <c r="L62" s="236" t="s">
        <v>205</v>
      </c>
      <c r="M62" s="237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38" t="s">
        <v>206</v>
      </c>
      <c r="C63" s="239"/>
      <c r="D63" s="52"/>
      <c r="E63" s="52"/>
      <c r="F63" s="52"/>
      <c r="G63" s="52"/>
      <c r="H63" s="52"/>
      <c r="I63" s="52"/>
      <c r="J63" s="52"/>
      <c r="L63" s="238" t="s">
        <v>206</v>
      </c>
      <c r="M63" s="239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40" t="s">
        <v>207</v>
      </c>
      <c r="C64" s="253"/>
      <c r="D64" s="52"/>
      <c r="E64" s="52"/>
      <c r="F64" s="52"/>
      <c r="G64" s="52"/>
      <c r="H64" s="52"/>
      <c r="I64" s="52"/>
      <c r="J64" s="52"/>
      <c r="L64" s="240" t="s">
        <v>207</v>
      </c>
      <c r="M64" s="253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40" t="s">
        <v>27</v>
      </c>
      <c r="C65" s="253"/>
      <c r="D65" s="52"/>
      <c r="E65" s="52"/>
      <c r="F65" s="52"/>
      <c r="G65" s="52"/>
      <c r="H65" s="52"/>
      <c r="I65" s="52"/>
      <c r="J65" s="52"/>
      <c r="L65" s="240" t="s">
        <v>27</v>
      </c>
      <c r="M65" s="253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36" t="s">
        <v>208</v>
      </c>
      <c r="C66" s="237"/>
      <c r="D66" s="49"/>
      <c r="E66" s="49"/>
      <c r="F66" s="49"/>
      <c r="G66" s="49"/>
      <c r="H66" s="49"/>
      <c r="I66" s="49"/>
      <c r="J66" s="49"/>
      <c r="L66" s="236" t="s">
        <v>208</v>
      </c>
      <c r="M66" s="237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36" t="s">
        <v>23</v>
      </c>
      <c r="C68" s="237"/>
      <c r="D68" s="49"/>
      <c r="E68" s="49"/>
      <c r="F68" s="49"/>
      <c r="G68" s="49"/>
      <c r="H68" s="49"/>
      <c r="I68" s="49"/>
      <c r="J68" s="49"/>
      <c r="L68" s="236" t="s">
        <v>23</v>
      </c>
      <c r="M68" s="237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H33"/>
  <sheetViews>
    <sheetView showGridLines="0" zoomScaleNormal="100" zoomScaleSheetLayoutView="100" workbookViewId="0">
      <pane xSplit="3" ySplit="1" topLeftCell="L2" activePane="bottomRight" state="frozen"/>
      <selection activeCell="Q2" sqref="Q2"/>
      <selection pane="topRight" activeCell="Q2" sqref="Q2"/>
      <selection pane="bottomLeft" activeCell="Q2" sqref="Q2"/>
      <selection pane="bottomRight" activeCell="Y25" sqref="Y25:AB31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29" width="9.28515625" style="46" customWidth="1"/>
    <col min="30" max="16384" width="9.140625" style="46"/>
  </cols>
  <sheetData>
    <row r="1" spans="2:32" s="1" customFormat="1" ht="12" hidden="1" customHeight="1" x14ac:dyDescent="0.2">
      <c r="C1" s="2"/>
    </row>
    <row r="2" spans="2:32" s="1" customFormat="1" ht="12" hidden="1" customHeight="1" x14ac:dyDescent="0.2">
      <c r="C2" s="2"/>
    </row>
    <row r="3" spans="2:32" s="1" customFormat="1" ht="12" hidden="1" customHeight="1" x14ac:dyDescent="0.2">
      <c r="C3" s="2"/>
    </row>
    <row r="4" spans="2:32" s="1" customFormat="1" ht="12" hidden="1" customHeight="1" x14ac:dyDescent="0.2">
      <c r="C4" s="2"/>
    </row>
    <row r="5" spans="2:32" s="1" customFormat="1" ht="12" customHeight="1" x14ac:dyDescent="0.2">
      <c r="C5" s="2"/>
    </row>
    <row r="6" spans="2:32" ht="12" customHeight="1" x14ac:dyDescent="0.2">
      <c r="B6" s="97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</row>
    <row r="7" spans="2:32" ht="12" customHeight="1" x14ac:dyDescent="0.2">
      <c r="B7" s="247" t="s">
        <v>59</v>
      </c>
      <c r="C7" s="259"/>
      <c r="D7" s="203" t="s">
        <v>122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223"/>
      <c r="Y7" s="203" t="s">
        <v>122</v>
      </c>
      <c r="Z7" s="184"/>
      <c r="AA7" s="184"/>
      <c r="AB7" s="184"/>
      <c r="AC7" s="185"/>
    </row>
    <row r="8" spans="2:32" ht="12" customHeight="1" x14ac:dyDescent="0.2">
      <c r="B8" s="260"/>
      <c r="C8" s="261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Y8" s="92">
        <v>2018</v>
      </c>
      <c r="Z8" s="92">
        <v>2019</v>
      </c>
      <c r="AA8" s="92">
        <v>2020</v>
      </c>
      <c r="AB8" s="121">
        <v>2021</v>
      </c>
      <c r="AC8" s="121">
        <v>2022</v>
      </c>
    </row>
    <row r="9" spans="2:32" ht="12" customHeight="1" x14ac:dyDescent="0.2">
      <c r="B9" s="254" t="s">
        <v>203</v>
      </c>
      <c r="C9" s="255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Y9" s="52">
        <f>SUM(D9:G9)</f>
        <v>385922</v>
      </c>
      <c r="Z9" s="52">
        <f>SUM(H9:K9)</f>
        <v>377271</v>
      </c>
      <c r="AA9" s="52">
        <f>SUM(L9:O9)</f>
        <v>444319</v>
      </c>
      <c r="AB9" s="52">
        <f>SUM($P9:S9)</f>
        <v>375043</v>
      </c>
      <c r="AC9" s="52">
        <f>SUM($T9:W9)</f>
        <v>439511</v>
      </c>
    </row>
    <row r="10" spans="2:32" ht="12" customHeight="1" x14ac:dyDescent="0.2">
      <c r="B10" s="254" t="s">
        <v>33</v>
      </c>
      <c r="C10" s="255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Y10" s="52">
        <f>SUM(D10:G10)</f>
        <v>266876</v>
      </c>
      <c r="Z10" s="52">
        <f>SUM(H10:K10)</f>
        <v>281978</v>
      </c>
      <c r="AA10" s="52">
        <f>SUM(L10:O10)</f>
        <v>344720</v>
      </c>
      <c r="AB10" s="52">
        <f>SUM($P10:S10)</f>
        <v>312624</v>
      </c>
      <c r="AC10" s="52">
        <f>SUM($T10:W10)</f>
        <v>369839</v>
      </c>
      <c r="AF10" s="114"/>
    </row>
    <row r="11" spans="2:32" ht="12" customHeight="1" x14ac:dyDescent="0.2">
      <c r="B11" s="192" t="s">
        <v>204</v>
      </c>
      <c r="C11" s="192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W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Y11" s="44">
        <f t="shared" ref="Y11" si="2">Y9-Y10</f>
        <v>119046</v>
      </c>
      <c r="Z11" s="44">
        <f t="shared" ref="Z11" si="3">Z9-Z10</f>
        <v>95293</v>
      </c>
      <c r="AA11" s="44">
        <f t="shared" ref="AA11:AB11" si="4">AA9-AA10</f>
        <v>99599</v>
      </c>
      <c r="AB11" s="44">
        <f t="shared" si="4"/>
        <v>62419</v>
      </c>
      <c r="AC11" s="44">
        <f t="shared" ref="AC11" si="5">AC9-AC10</f>
        <v>69672</v>
      </c>
      <c r="AF11" s="114"/>
    </row>
    <row r="12" spans="2:32" ht="12" customHeight="1" x14ac:dyDescent="0.2">
      <c r="B12" s="238" t="s">
        <v>4</v>
      </c>
      <c r="C12" s="239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Y12" s="52">
        <f t="shared" ref="Y12:Y13" si="6">SUM(D12:G12)</f>
        <v>17308</v>
      </c>
      <c r="Z12" s="52">
        <f t="shared" ref="Z12:Z13" si="7">SUM(H12:K12)</f>
        <v>16461</v>
      </c>
      <c r="AA12" s="52">
        <f t="shared" ref="AA12:AA13" si="8">SUM(L12:O12)</f>
        <v>13727</v>
      </c>
      <c r="AB12" s="52">
        <f>SUM($P12:S12)</f>
        <v>14060</v>
      </c>
      <c r="AC12" s="52">
        <f>SUM($T12:W12)</f>
        <v>14785</v>
      </c>
      <c r="AF12" s="114"/>
    </row>
    <row r="13" spans="2:32" ht="12" customHeight="1" x14ac:dyDescent="0.2">
      <c r="B13" s="238" t="s">
        <v>5</v>
      </c>
      <c r="C13" s="239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Y13" s="52">
        <f t="shared" si="6"/>
        <v>57631</v>
      </c>
      <c r="Z13" s="52">
        <f t="shared" si="7"/>
        <v>56443</v>
      </c>
      <c r="AA13" s="52">
        <f t="shared" si="8"/>
        <v>54630</v>
      </c>
      <c r="AB13" s="52">
        <f>SUM($P13:S13)</f>
        <v>51923</v>
      </c>
      <c r="AC13" s="52">
        <f>SUM($T13:W13)</f>
        <v>51254</v>
      </c>
      <c r="AF13" s="114"/>
    </row>
    <row r="14" spans="2:32" ht="12" customHeight="1" x14ac:dyDescent="0.2">
      <c r="B14" s="192" t="s">
        <v>205</v>
      </c>
      <c r="C14" s="192"/>
      <c r="D14" s="44">
        <f>D11-D12-D13</f>
        <v>4372</v>
      </c>
      <c r="E14" s="44">
        <f t="shared" ref="E14:R14" si="9">E11-E12-E13</f>
        <v>11234</v>
      </c>
      <c r="F14" s="44">
        <f t="shared" si="9"/>
        <v>10374</v>
      </c>
      <c r="G14" s="44">
        <f t="shared" si="9"/>
        <v>18127</v>
      </c>
      <c r="H14" s="44">
        <f t="shared" si="9"/>
        <v>7424</v>
      </c>
      <c r="I14" s="44">
        <f t="shared" si="9"/>
        <v>5659</v>
      </c>
      <c r="J14" s="44">
        <f t="shared" si="9"/>
        <v>8971</v>
      </c>
      <c r="K14" s="44">
        <f t="shared" si="9"/>
        <v>335</v>
      </c>
      <c r="L14" s="44">
        <f t="shared" si="9"/>
        <v>4650</v>
      </c>
      <c r="M14" s="44">
        <f t="shared" si="9"/>
        <v>8287</v>
      </c>
      <c r="N14" s="44">
        <f t="shared" si="9"/>
        <v>9332</v>
      </c>
      <c r="O14" s="44">
        <f t="shared" si="9"/>
        <v>8973</v>
      </c>
      <c r="P14" s="44">
        <f t="shared" si="9"/>
        <v>1366</v>
      </c>
      <c r="Q14" s="44">
        <f t="shared" si="9"/>
        <v>-1033</v>
      </c>
      <c r="R14" s="44">
        <f t="shared" si="9"/>
        <v>-421</v>
      </c>
      <c r="S14" s="44">
        <f t="shared" ref="S14:W14" si="10">S11-S12-S13</f>
        <v>-3476</v>
      </c>
      <c r="T14" s="44">
        <f t="shared" si="10"/>
        <v>-9394</v>
      </c>
      <c r="U14" s="44">
        <f t="shared" si="10"/>
        <v>2362</v>
      </c>
      <c r="V14" s="44">
        <f t="shared" si="10"/>
        <v>6488</v>
      </c>
      <c r="W14" s="44">
        <f t="shared" si="10"/>
        <v>4177</v>
      </c>
      <c r="Y14" s="44">
        <f t="shared" ref="Y14" si="11">Y11-Y12-Y13</f>
        <v>44107</v>
      </c>
      <c r="Z14" s="44">
        <f t="shared" ref="Z14" si="12">Z11-Z12-Z13</f>
        <v>22389</v>
      </c>
      <c r="AA14" s="44">
        <f t="shared" ref="AA14:AB14" si="13">AA11-AA12-AA13</f>
        <v>31242</v>
      </c>
      <c r="AB14" s="44">
        <f t="shared" si="13"/>
        <v>-3564</v>
      </c>
      <c r="AC14" s="44">
        <f t="shared" ref="AC14" si="14">AC11-AC12-AC13</f>
        <v>3633</v>
      </c>
      <c r="AF14" s="114"/>
    </row>
    <row r="15" spans="2:32" ht="12" customHeight="1" x14ac:dyDescent="0.2">
      <c r="B15" s="238" t="s">
        <v>206</v>
      </c>
      <c r="C15" s="239"/>
      <c r="D15" s="52">
        <f>'Segmenty 2018'!N12</f>
        <v>-428</v>
      </c>
      <c r="E15" s="52">
        <f>'Segmenty 2018'!N29</f>
        <v>-334</v>
      </c>
      <c r="F15" s="52">
        <f>'Segmenty 2018'!N46</f>
        <v>-2042</v>
      </c>
      <c r="G15" s="52">
        <f>'Segmenty 2018'!N63</f>
        <v>-3358</v>
      </c>
      <c r="H15" s="52">
        <f>'Segmenty 2019'!N12</f>
        <v>-252</v>
      </c>
      <c r="I15" s="52">
        <f>'Segmenty 2019'!N29</f>
        <v>-407</v>
      </c>
      <c r="J15" s="52">
        <f>'Segmenty 2019'!N46</f>
        <v>-3963</v>
      </c>
      <c r="K15" s="52">
        <f>'Segmenty 2019'!N63</f>
        <v>5666</v>
      </c>
      <c r="L15" s="52">
        <v>651</v>
      </c>
      <c r="M15" s="52">
        <v>-1100</v>
      </c>
      <c r="N15" s="52">
        <v>2198</v>
      </c>
      <c r="O15" s="52">
        <v>1196</v>
      </c>
      <c r="P15" s="52">
        <v>1474</v>
      </c>
      <c r="Q15" s="52">
        <v>8</v>
      </c>
      <c r="R15" s="165">
        <v>2211</v>
      </c>
      <c r="S15" s="165">
        <v>1463</v>
      </c>
      <c r="T15" s="165">
        <v>619</v>
      </c>
      <c r="U15" s="165">
        <v>211</v>
      </c>
      <c r="V15" s="165">
        <v>-329</v>
      </c>
      <c r="W15" s="52">
        <v>2155</v>
      </c>
      <c r="Y15" s="52">
        <f t="shared" ref="Y15:Y17" si="15">SUM(D15:G15)</f>
        <v>-6162</v>
      </c>
      <c r="Z15" s="52">
        <f t="shared" ref="Z15:Z17" si="16">SUM(H15:K15)</f>
        <v>1044</v>
      </c>
      <c r="AA15" s="52">
        <f t="shared" ref="AA15:AA17" si="17">SUM(L15:O15)</f>
        <v>2945</v>
      </c>
      <c r="AB15" s="52">
        <f>SUM($P15:S15)</f>
        <v>5156</v>
      </c>
      <c r="AC15" s="52">
        <f>SUM($T15:W15)</f>
        <v>2656</v>
      </c>
      <c r="AF15" s="114"/>
    </row>
    <row r="16" spans="2:32" ht="12" customHeight="1" x14ac:dyDescent="0.2">
      <c r="B16" s="240" t="s">
        <v>207</v>
      </c>
      <c r="C16" s="253"/>
      <c r="D16" s="52">
        <f>'Segmenty 2018'!N13</f>
        <v>0</v>
      </c>
      <c r="E16" s="52">
        <f>'Segmenty 2018'!N30</f>
        <v>0</v>
      </c>
      <c r="F16" s="52">
        <f>'Segmenty 2018'!N47</f>
        <v>0</v>
      </c>
      <c r="G16" s="52">
        <f>'Segmenty 2018'!N64</f>
        <v>0</v>
      </c>
      <c r="H16" s="52">
        <f>'Segmenty 2019'!N13</f>
        <v>0</v>
      </c>
      <c r="I16" s="52">
        <f>'Segmenty 2019'!N30</f>
        <v>0</v>
      </c>
      <c r="J16" s="52">
        <f>'Segmenty 2019'!N47</f>
        <v>0</v>
      </c>
      <c r="K16" s="52">
        <f>'Segmenty 2019'!N64</f>
        <v>0</v>
      </c>
      <c r="L16" s="52">
        <f>'Segmenty 2020'!N13</f>
        <v>0</v>
      </c>
      <c r="M16" s="52">
        <f>'Segmenty 2020'!N30</f>
        <v>0</v>
      </c>
      <c r="N16" s="52">
        <f>'Segmenty 2020'!N47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Y16" s="52">
        <f t="shared" si="15"/>
        <v>0</v>
      </c>
      <c r="Z16" s="52">
        <f t="shared" si="16"/>
        <v>0</v>
      </c>
      <c r="AA16" s="52">
        <f t="shared" si="17"/>
        <v>0</v>
      </c>
      <c r="AB16" s="52">
        <f>SUM($P16:S16)</f>
        <v>0</v>
      </c>
      <c r="AC16" s="52">
        <f>SUM($T16:W16)</f>
        <v>0</v>
      </c>
      <c r="AF16" s="114"/>
    </row>
    <row r="17" spans="2:34" ht="12" customHeight="1" x14ac:dyDescent="0.2">
      <c r="B17" s="240" t="s">
        <v>27</v>
      </c>
      <c r="C17" s="253"/>
      <c r="D17" s="52">
        <f>'Segmenty 2018'!N14</f>
        <v>0</v>
      </c>
      <c r="E17" s="52">
        <f>'Segmenty 2018'!N31</f>
        <v>0</v>
      </c>
      <c r="F17" s="52">
        <f>'Segmenty 2018'!N48</f>
        <v>0</v>
      </c>
      <c r="G17" s="52">
        <f>'Segmenty 2018'!N65</f>
        <v>0</v>
      </c>
      <c r="H17" s="52">
        <f>'Segmenty 2019'!N14</f>
        <v>0</v>
      </c>
      <c r="I17" s="52">
        <f>'Segmenty 2019'!N31</f>
        <v>0</v>
      </c>
      <c r="J17" s="52">
        <f>'Segmenty 2019'!N48</f>
        <v>0</v>
      </c>
      <c r="K17" s="52">
        <f>'Segmenty 2019'!N65</f>
        <v>0</v>
      </c>
      <c r="L17" s="52">
        <f>'Segmenty 2020'!N14</f>
        <v>0</v>
      </c>
      <c r="M17" s="52">
        <f>'Segmenty 2020'!N31</f>
        <v>0</v>
      </c>
      <c r="N17" s="52">
        <f>'Segmenty 2020'!N48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Y17" s="52">
        <f t="shared" si="15"/>
        <v>0</v>
      </c>
      <c r="Z17" s="52">
        <f t="shared" si="16"/>
        <v>0</v>
      </c>
      <c r="AA17" s="52">
        <f t="shared" si="17"/>
        <v>0</v>
      </c>
      <c r="AB17" s="52">
        <f>SUM($P17:S17)</f>
        <v>0</v>
      </c>
      <c r="AC17" s="52">
        <f>SUM($T17:W17)</f>
        <v>0</v>
      </c>
      <c r="AF17" s="114"/>
    </row>
    <row r="18" spans="2:34" ht="12" customHeight="1" x14ac:dyDescent="0.2">
      <c r="B18" s="192" t="s">
        <v>208</v>
      </c>
      <c r="C18" s="192"/>
      <c r="D18" s="44">
        <f t="shared" ref="D18:R18" si="18">D14+D15+D16+D17</f>
        <v>3944</v>
      </c>
      <c r="E18" s="44">
        <f t="shared" si="18"/>
        <v>10900</v>
      </c>
      <c r="F18" s="44">
        <f t="shared" si="18"/>
        <v>8332</v>
      </c>
      <c r="G18" s="44">
        <f t="shared" si="18"/>
        <v>14769</v>
      </c>
      <c r="H18" s="44">
        <f t="shared" si="18"/>
        <v>7172</v>
      </c>
      <c r="I18" s="44">
        <f t="shared" si="18"/>
        <v>5252</v>
      </c>
      <c r="J18" s="44">
        <f t="shared" si="18"/>
        <v>5008</v>
      </c>
      <c r="K18" s="44">
        <f t="shared" si="18"/>
        <v>6001</v>
      </c>
      <c r="L18" s="44">
        <f t="shared" si="18"/>
        <v>5301</v>
      </c>
      <c r="M18" s="44">
        <f t="shared" si="18"/>
        <v>7187</v>
      </c>
      <c r="N18" s="44">
        <f t="shared" si="18"/>
        <v>11530</v>
      </c>
      <c r="O18" s="44">
        <f t="shared" si="18"/>
        <v>10169</v>
      </c>
      <c r="P18" s="44">
        <f t="shared" si="18"/>
        <v>2840</v>
      </c>
      <c r="Q18" s="44">
        <f t="shared" si="18"/>
        <v>-1025</v>
      </c>
      <c r="R18" s="44">
        <f t="shared" si="18"/>
        <v>1790</v>
      </c>
      <c r="S18" s="44">
        <f t="shared" ref="S18:W18" si="19">S14+S15+S16+S17</f>
        <v>-2013</v>
      </c>
      <c r="T18" s="44">
        <f t="shared" si="19"/>
        <v>-8775</v>
      </c>
      <c r="U18" s="44">
        <f t="shared" si="19"/>
        <v>2573</v>
      </c>
      <c r="V18" s="44">
        <f t="shared" si="19"/>
        <v>6159</v>
      </c>
      <c r="W18" s="44">
        <f t="shared" si="19"/>
        <v>6332</v>
      </c>
      <c r="Y18" s="44">
        <f t="shared" ref="Y18:AB18" si="20">Y14+Y15+Y16+Y17</f>
        <v>37945</v>
      </c>
      <c r="Z18" s="44">
        <f t="shared" si="20"/>
        <v>23433</v>
      </c>
      <c r="AA18" s="44">
        <f t="shared" si="20"/>
        <v>34187</v>
      </c>
      <c r="AB18" s="44">
        <f t="shared" si="20"/>
        <v>1592</v>
      </c>
      <c r="AC18" s="44">
        <f t="shared" ref="AC18" si="21">AC14+AC15+AC16+AC17</f>
        <v>6289</v>
      </c>
      <c r="AF18" s="114"/>
    </row>
    <row r="19" spans="2:34" ht="12" customHeight="1" x14ac:dyDescent="0.2">
      <c r="B19" s="94" t="s">
        <v>22</v>
      </c>
      <c r="C19" s="93"/>
      <c r="D19" s="52">
        <f>'Segmenty 2018'!N16</f>
        <v>5272</v>
      </c>
      <c r="E19" s="52">
        <f>'Segmenty 2018'!N33</f>
        <v>5162</v>
      </c>
      <c r="F19" s="52">
        <f>'Segmenty 2018'!N50</f>
        <v>5307</v>
      </c>
      <c r="G19" s="52">
        <f>'Segmenty 2018'!N67</f>
        <v>5649</v>
      </c>
      <c r="H19" s="52">
        <f>'Segmenty 2019'!N16</f>
        <v>5964</v>
      </c>
      <c r="I19" s="52">
        <f>'Segmenty 2019'!N33</f>
        <v>6303</v>
      </c>
      <c r="J19" s="52">
        <f>'Segmenty 2019'!N50</f>
        <v>6257</v>
      </c>
      <c r="K19" s="52">
        <f>'Segmenty 2019'!N67</f>
        <v>6426</v>
      </c>
      <c r="L19" s="52">
        <v>6469</v>
      </c>
      <c r="M19" s="52">
        <f>'Segmenty 2020'!N33</f>
        <v>6902</v>
      </c>
      <c r="N19" s="52">
        <v>6734</v>
      </c>
      <c r="O19" s="52">
        <f>6490+1</f>
        <v>6491</v>
      </c>
      <c r="P19" s="52">
        <v>6296</v>
      </c>
      <c r="Q19" s="52">
        <v>6663</v>
      </c>
      <c r="R19" s="52">
        <v>7030</v>
      </c>
      <c r="S19" s="52">
        <f>7122+1</f>
        <v>7123</v>
      </c>
      <c r="T19" s="52">
        <v>7358</v>
      </c>
      <c r="U19" s="52">
        <v>6821</v>
      </c>
      <c r="V19" s="52">
        <v>6855</v>
      </c>
      <c r="W19" s="52">
        <v>6770</v>
      </c>
      <c r="Y19" s="52">
        <f>SUM(D19:G19)</f>
        <v>21390</v>
      </c>
      <c r="Z19" s="52">
        <f>SUM(H19:K19)</f>
        <v>24950</v>
      </c>
      <c r="AA19" s="52">
        <f>SUM(L19:O19)</f>
        <v>26596</v>
      </c>
      <c r="AB19" s="52">
        <f>SUM($P19:S19)</f>
        <v>27112</v>
      </c>
      <c r="AC19" s="52">
        <f>SUM($T19:W19)</f>
        <v>27804</v>
      </c>
      <c r="AE19" s="47"/>
      <c r="AF19" s="47"/>
    </row>
    <row r="20" spans="2:34" ht="12" customHeight="1" x14ac:dyDescent="0.2">
      <c r="B20" s="192" t="s">
        <v>23</v>
      </c>
      <c r="C20" s="192"/>
      <c r="D20" s="44">
        <f>D18+D19</f>
        <v>9216</v>
      </c>
      <c r="E20" s="44">
        <f t="shared" ref="E20:R20" si="22">E18+E19</f>
        <v>16062</v>
      </c>
      <c r="F20" s="44">
        <f t="shared" si="22"/>
        <v>13639</v>
      </c>
      <c r="G20" s="44">
        <f t="shared" si="22"/>
        <v>20418</v>
      </c>
      <c r="H20" s="44">
        <f t="shared" si="22"/>
        <v>13136</v>
      </c>
      <c r="I20" s="44">
        <f t="shared" si="22"/>
        <v>11555</v>
      </c>
      <c r="J20" s="44">
        <f t="shared" si="22"/>
        <v>11265</v>
      </c>
      <c r="K20" s="44">
        <f t="shared" si="22"/>
        <v>12427</v>
      </c>
      <c r="L20" s="44">
        <f t="shared" si="22"/>
        <v>11770</v>
      </c>
      <c r="M20" s="44">
        <f t="shared" si="22"/>
        <v>14089</v>
      </c>
      <c r="N20" s="44">
        <f t="shared" si="22"/>
        <v>18264</v>
      </c>
      <c r="O20" s="44">
        <f t="shared" si="22"/>
        <v>16660</v>
      </c>
      <c r="P20" s="44">
        <f t="shared" si="22"/>
        <v>9136</v>
      </c>
      <c r="Q20" s="44">
        <f t="shared" si="22"/>
        <v>5638</v>
      </c>
      <c r="R20" s="44">
        <f t="shared" si="22"/>
        <v>8820</v>
      </c>
      <c r="S20" s="44">
        <f t="shared" ref="S20:W20" si="23">S18+S19</f>
        <v>5110</v>
      </c>
      <c r="T20" s="44">
        <f t="shared" si="23"/>
        <v>-1417</v>
      </c>
      <c r="U20" s="44">
        <f t="shared" si="23"/>
        <v>9394</v>
      </c>
      <c r="V20" s="44">
        <f t="shared" si="23"/>
        <v>13014</v>
      </c>
      <c r="W20" s="44">
        <f t="shared" si="23"/>
        <v>13102</v>
      </c>
      <c r="Y20" s="44">
        <f t="shared" ref="Y20" si="24">Y18+Y19</f>
        <v>59335</v>
      </c>
      <c r="Z20" s="44">
        <f t="shared" ref="Z20" si="25">Z18+Z19</f>
        <v>48383</v>
      </c>
      <c r="AA20" s="44">
        <f t="shared" ref="AA20:AB20" si="26">AA18+AA19</f>
        <v>60783</v>
      </c>
      <c r="AB20" s="44">
        <f t="shared" si="26"/>
        <v>28704</v>
      </c>
      <c r="AC20" s="44">
        <f t="shared" ref="AC20" si="27">AC18+AC19</f>
        <v>34093</v>
      </c>
      <c r="AE20" s="47"/>
      <c r="AF20" s="47"/>
    </row>
    <row r="21" spans="2:34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AG21" s="46"/>
      <c r="AH21" s="46"/>
    </row>
    <row r="22" spans="2:34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AG22" s="46"/>
    </row>
    <row r="23" spans="2:34" ht="12" customHeight="1" x14ac:dyDescent="0.2">
      <c r="B23" s="97" t="s">
        <v>265</v>
      </c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Y23" s="47"/>
      <c r="Z23" s="47"/>
      <c r="AA23" s="47"/>
      <c r="AB23" s="47"/>
      <c r="AC23" s="47"/>
    </row>
    <row r="24" spans="2:34" ht="12" customHeight="1" x14ac:dyDescent="0.2">
      <c r="B24" s="247" t="s">
        <v>59</v>
      </c>
      <c r="C24" s="259"/>
      <c r="D24" s="203" t="s">
        <v>122</v>
      </c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77"/>
      <c r="W24" s="178"/>
      <c r="Y24" s="47"/>
      <c r="Z24" s="47"/>
      <c r="AA24" s="47"/>
      <c r="AB24" s="47"/>
      <c r="AC24" s="47"/>
    </row>
    <row r="25" spans="2:34" ht="12" customHeight="1" x14ac:dyDescent="0.2">
      <c r="B25" s="260"/>
      <c r="C25" s="261"/>
      <c r="D25" s="4" t="s">
        <v>234</v>
      </c>
      <c r="E25" s="4" t="s">
        <v>235</v>
      </c>
      <c r="F25" s="4" t="s">
        <v>236</v>
      </c>
      <c r="G25" s="4" t="s">
        <v>237</v>
      </c>
      <c r="H25" s="4" t="s">
        <v>238</v>
      </c>
      <c r="I25" s="4" t="s">
        <v>239</v>
      </c>
      <c r="J25" s="4" t="s">
        <v>240</v>
      </c>
      <c r="K25" s="4" t="s">
        <v>241</v>
      </c>
      <c r="L25" s="4" t="s">
        <v>242</v>
      </c>
      <c r="M25" s="4" t="s">
        <v>243</v>
      </c>
      <c r="N25" s="4" t="s">
        <v>244</v>
      </c>
      <c r="O25" s="4" t="s">
        <v>245</v>
      </c>
      <c r="P25" s="4" t="s">
        <v>296</v>
      </c>
      <c r="Q25" s="4" t="s">
        <v>298</v>
      </c>
      <c r="R25" s="4" t="s">
        <v>302</v>
      </c>
      <c r="S25" s="4" t="s">
        <v>307</v>
      </c>
      <c r="T25" s="4" t="s">
        <v>310</v>
      </c>
      <c r="U25" s="4" t="s">
        <v>313</v>
      </c>
      <c r="V25" s="4" t="str">
        <f>V8</f>
        <v>3Q2022</v>
      </c>
      <c r="W25" s="4" t="str">
        <f>W8</f>
        <v>4Q2022</v>
      </c>
      <c r="Y25" s="47"/>
      <c r="Z25" s="47"/>
      <c r="AA25" s="47"/>
      <c r="AB25" s="47"/>
      <c r="AC25" s="47"/>
    </row>
    <row r="26" spans="2:34" ht="12" customHeight="1" x14ac:dyDescent="0.2">
      <c r="B26" s="254" t="s">
        <v>260</v>
      </c>
      <c r="C26" s="255"/>
      <c r="D26" s="52">
        <v>34755.534198273679</v>
      </c>
      <c r="E26" s="52">
        <v>46965.845385706409</v>
      </c>
      <c r="F26" s="52">
        <v>49255.437393739718</v>
      </c>
      <c r="G26" s="52">
        <v>50118.189812030629</v>
      </c>
      <c r="H26" s="52">
        <v>53046.90681183197</v>
      </c>
      <c r="I26" s="52">
        <v>48693.672252394434</v>
      </c>
      <c r="J26" s="52">
        <v>47580.963566530831</v>
      </c>
      <c r="K26" s="52">
        <v>41829.010263408753</v>
      </c>
      <c r="L26" s="52">
        <v>44160.452802420659</v>
      </c>
      <c r="M26" s="52">
        <v>79780.767174583656</v>
      </c>
      <c r="N26" s="52">
        <v>95024.003469552292</v>
      </c>
      <c r="O26" s="52">
        <f>61461.0910101481+1</f>
        <v>61462.091010148099</v>
      </c>
      <c r="P26" s="52">
        <v>45464.002401838487</v>
      </c>
      <c r="Q26" s="52">
        <v>51350.017536328072</v>
      </c>
      <c r="R26" s="52">
        <v>52503.404737967576</v>
      </c>
      <c r="S26" s="52">
        <v>38666.100694958877</v>
      </c>
      <c r="T26" s="52">
        <v>42166.657814627331</v>
      </c>
      <c r="U26" s="52">
        <v>53199.030405533507</v>
      </c>
      <c r="V26" s="52">
        <f>76189.482761447+1</f>
        <v>76190.482761446998</v>
      </c>
      <c r="W26" s="52">
        <v>68576.62499061675</v>
      </c>
      <c r="Y26" s="47"/>
      <c r="Z26" s="47"/>
      <c r="AA26" s="47"/>
      <c r="AB26" s="47"/>
      <c r="AC26" s="47"/>
    </row>
    <row r="27" spans="2:34" ht="12" customHeight="1" x14ac:dyDescent="0.2">
      <c r="B27" s="254" t="s">
        <v>261</v>
      </c>
      <c r="C27" s="255"/>
      <c r="D27" s="52">
        <v>23260.012911726331</v>
      </c>
      <c r="E27" s="52">
        <v>24533.907384293601</v>
      </c>
      <c r="F27" s="52">
        <v>24860.643196260295</v>
      </c>
      <c r="G27" s="52">
        <v>26227.213447969363</v>
      </c>
      <c r="H27" s="52">
        <v>22246.571188168036</v>
      </c>
      <c r="I27" s="52">
        <v>21369.229187605564</v>
      </c>
      <c r="J27" s="52">
        <v>23359.110833469167</v>
      </c>
      <c r="K27" s="52">
        <v>21662.934446591244</v>
      </c>
      <c r="L27" s="52">
        <v>21365.94603757935</v>
      </c>
      <c r="M27" s="52">
        <v>21424.364545416342</v>
      </c>
      <c r="N27" s="52">
        <v>18941.227410447704</v>
      </c>
      <c r="O27" s="52">
        <v>20878.369897355842</v>
      </c>
      <c r="P27" s="52">
        <v>21954.679589329535</v>
      </c>
      <c r="Q27" s="52">
        <v>27484.464209047946</v>
      </c>
      <c r="R27" s="52">
        <v>26379.213754953191</v>
      </c>
      <c r="S27" s="52">
        <v>26380.936286353739</v>
      </c>
      <c r="T27" s="52">
        <v>24807.100626436139</v>
      </c>
      <c r="U27" s="52">
        <v>31327.822094696898</v>
      </c>
      <c r="V27" s="52">
        <v>26830.075019228338</v>
      </c>
      <c r="W27" s="52">
        <v>35452.690384599235</v>
      </c>
      <c r="Y27" s="47"/>
      <c r="Z27" s="47"/>
      <c r="AA27" s="47"/>
      <c r="AB27" s="47"/>
      <c r="AC27" s="47"/>
    </row>
    <row r="28" spans="2:34" ht="12" customHeight="1" x14ac:dyDescent="0.2">
      <c r="B28" s="254" t="s">
        <v>312</v>
      </c>
      <c r="C28" s="255"/>
      <c r="D28" s="52">
        <v>18524.45289</v>
      </c>
      <c r="E28" s="52">
        <v>26559.247230000004</v>
      </c>
      <c r="F28" s="52">
        <v>21899.919409999991</v>
      </c>
      <c r="G28" s="52">
        <v>38961.596740000008</v>
      </c>
      <c r="H28" s="52">
        <v>18777.48962</v>
      </c>
      <c r="I28" s="52">
        <v>17914.332809999996</v>
      </c>
      <c r="J28" s="52">
        <v>20851.621130000007</v>
      </c>
      <c r="K28" s="52">
        <v>30917.36678</v>
      </c>
      <c r="L28" s="52">
        <v>15762.176559999996</v>
      </c>
      <c r="M28" s="52">
        <v>16076.296100000007</v>
      </c>
      <c r="N28" s="52">
        <v>16268.369490000001</v>
      </c>
      <c r="O28" s="52">
        <v>23499.363069999992</v>
      </c>
      <c r="P28" s="52">
        <v>15487.831200000002</v>
      </c>
      <c r="Q28" s="52">
        <v>19669.449439999997</v>
      </c>
      <c r="R28" s="52">
        <v>14235.315310000004</v>
      </c>
      <c r="S28" s="52">
        <v>29529.564439999995</v>
      </c>
      <c r="T28" s="52">
        <v>13054.205400000003</v>
      </c>
      <c r="U28" s="52">
        <v>17015.850749999998</v>
      </c>
      <c r="V28" s="52">
        <v>16049.010620000006</v>
      </c>
      <c r="W28" s="52">
        <v>31075.56078</v>
      </c>
      <c r="Y28" s="47"/>
      <c r="Z28" s="47"/>
      <c r="AA28" s="47"/>
      <c r="AB28" s="47"/>
      <c r="AC28" s="47"/>
    </row>
    <row r="29" spans="2:34" ht="12" customHeight="1" x14ac:dyDescent="0.2">
      <c r="B29" s="238" t="s">
        <v>262</v>
      </c>
      <c r="C29" s="239"/>
      <c r="D29" s="52"/>
      <c r="E29" s="52"/>
      <c r="F29" s="52"/>
      <c r="G29" s="52"/>
      <c r="H29" s="52">
        <v>1012.0323800000001</v>
      </c>
      <c r="I29" s="52">
        <v>2050.76575</v>
      </c>
      <c r="J29" s="52">
        <v>2711.30447</v>
      </c>
      <c r="K29" s="52">
        <v>3247.6885100000018</v>
      </c>
      <c r="L29" s="52">
        <v>2672.4245999999994</v>
      </c>
      <c r="M29" s="52">
        <v>2339.5721800000001</v>
      </c>
      <c r="N29" s="52">
        <v>2110.3996300000008</v>
      </c>
      <c r="O29" s="52">
        <v>2552.8494000000001</v>
      </c>
      <c r="P29" s="52">
        <v>1688.3600000000001</v>
      </c>
      <c r="Q29" s="52">
        <v>1587.0884699999997</v>
      </c>
      <c r="R29" s="52">
        <v>1559.6920699999996</v>
      </c>
      <c r="S29" s="52">
        <v>1102.8827200000014</v>
      </c>
      <c r="T29" s="52">
        <v>868.23628000000008</v>
      </c>
      <c r="U29" s="52">
        <v>901.15632000000005</v>
      </c>
      <c r="V29" s="52">
        <v>816.89411000000018</v>
      </c>
      <c r="W29" s="52">
        <v>1179.9438999999993</v>
      </c>
      <c r="Y29" s="47"/>
      <c r="Z29" s="47"/>
      <c r="AA29" s="47"/>
      <c r="AB29" s="47"/>
      <c r="AC29" s="47"/>
    </row>
    <row r="30" spans="2:34" ht="12" customHeight="1" x14ac:dyDescent="0.2">
      <c r="B30" s="192" t="s">
        <v>263</v>
      </c>
      <c r="C30" s="192"/>
      <c r="D30" s="44">
        <f t="shared" ref="D30:W30" si="28">SUM(D26:D29)</f>
        <v>76540.000000000015</v>
      </c>
      <c r="E30" s="44">
        <f t="shared" si="28"/>
        <v>98059.000000000015</v>
      </c>
      <c r="F30" s="44">
        <f t="shared" si="28"/>
        <v>96016</v>
      </c>
      <c r="G30" s="44">
        <f t="shared" si="28"/>
        <v>115307</v>
      </c>
      <c r="H30" s="44">
        <f t="shared" si="28"/>
        <v>95083.000000000015</v>
      </c>
      <c r="I30" s="44">
        <f t="shared" si="28"/>
        <v>90028</v>
      </c>
      <c r="J30" s="44">
        <f t="shared" si="28"/>
        <v>94503</v>
      </c>
      <c r="K30" s="44">
        <f t="shared" si="28"/>
        <v>97657</v>
      </c>
      <c r="L30" s="44">
        <f t="shared" si="28"/>
        <v>83961</v>
      </c>
      <c r="M30" s="44">
        <f t="shared" si="28"/>
        <v>119621.00000000001</v>
      </c>
      <c r="N30" s="44">
        <f t="shared" si="28"/>
        <v>132344</v>
      </c>
      <c r="O30" s="44">
        <f t="shared" si="28"/>
        <v>108392.67337750393</v>
      </c>
      <c r="P30" s="44">
        <f t="shared" si="28"/>
        <v>84594.873191168022</v>
      </c>
      <c r="Q30" s="44">
        <f t="shared" si="28"/>
        <v>100091.01965537602</v>
      </c>
      <c r="R30" s="44">
        <f t="shared" si="28"/>
        <v>94677.625872920777</v>
      </c>
      <c r="S30" s="44">
        <f t="shared" si="28"/>
        <v>95679.484141312598</v>
      </c>
      <c r="T30" s="44">
        <f t="shared" si="28"/>
        <v>80896.200121063477</v>
      </c>
      <c r="U30" s="44">
        <f t="shared" si="28"/>
        <v>102443.8595702304</v>
      </c>
      <c r="V30" s="44">
        <f t="shared" si="28"/>
        <v>119886.46251067532</v>
      </c>
      <c r="W30" s="44">
        <f t="shared" si="28"/>
        <v>136284.820055216</v>
      </c>
      <c r="Y30" s="47"/>
      <c r="Z30" s="47"/>
      <c r="AA30" s="47"/>
      <c r="AB30" s="47"/>
      <c r="AC30" s="47"/>
    </row>
    <row r="31" spans="2:34" ht="12" customHeight="1" x14ac:dyDescent="0.2"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Y31" s="47"/>
      <c r="Z31" s="47"/>
      <c r="AA31" s="47"/>
      <c r="AB31" s="47"/>
      <c r="AC31" s="47"/>
    </row>
    <row r="32" spans="2:34" ht="12" customHeight="1" x14ac:dyDescent="0.2">
      <c r="O32" s="159"/>
      <c r="P32" s="159"/>
      <c r="Q32" s="159"/>
      <c r="R32" s="159"/>
      <c r="S32" s="159"/>
      <c r="T32" s="159"/>
      <c r="U32" s="159"/>
      <c r="V32" s="159"/>
      <c r="W32" s="159"/>
      <c r="Y32" s="47"/>
      <c r="Z32" s="47"/>
      <c r="AA32" s="47"/>
      <c r="AB32" s="47"/>
      <c r="AC32" s="47"/>
    </row>
    <row r="33" spans="4:23" ht="12" customHeight="1" x14ac:dyDescent="0.2"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</row>
  </sheetData>
  <mergeCells count="21">
    <mergeCell ref="B13:C13"/>
    <mergeCell ref="B14:C14"/>
    <mergeCell ref="B9:C9"/>
    <mergeCell ref="B10:C10"/>
    <mergeCell ref="B11:C11"/>
    <mergeCell ref="D7:W7"/>
    <mergeCell ref="D24:U24"/>
    <mergeCell ref="Y7:AC7"/>
    <mergeCell ref="B29:C29"/>
    <mergeCell ref="B30:C30"/>
    <mergeCell ref="B27:C27"/>
    <mergeCell ref="B28:C28"/>
    <mergeCell ref="B24:C25"/>
    <mergeCell ref="B26:C26"/>
    <mergeCell ref="B18:C18"/>
    <mergeCell ref="B20:C20"/>
    <mergeCell ref="B15:C15"/>
    <mergeCell ref="B16:C16"/>
    <mergeCell ref="B17:C17"/>
    <mergeCell ref="B7:C8"/>
    <mergeCell ref="B12:C12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J33"/>
  <sheetViews>
    <sheetView showGridLines="0" zoomScaleNormal="100" zoomScaleSheetLayoutView="100" workbookViewId="0">
      <pane xSplit="3" ySplit="1" topLeftCell="O2" activePane="bottomRight" state="frozen"/>
      <selection activeCell="Q2" sqref="Q2"/>
      <selection pane="topRight" activeCell="Q2" sqref="Q2"/>
      <selection pane="bottomLeft" activeCell="Q2" sqref="Q2"/>
      <selection pane="bottomRight" activeCell="AG9" sqref="AG9:AI21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8" width="9.28515625" style="46" customWidth="1"/>
    <col min="29" max="16384" width="9.140625" style="46"/>
  </cols>
  <sheetData>
    <row r="1" spans="2:32" s="1" customFormat="1" ht="12" hidden="1" customHeight="1" x14ac:dyDescent="0.2">
      <c r="C1" s="2"/>
    </row>
    <row r="2" spans="2:32" s="1" customFormat="1" ht="12" hidden="1" customHeight="1" x14ac:dyDescent="0.2">
      <c r="C2" s="2"/>
    </row>
    <row r="3" spans="2:32" s="1" customFormat="1" ht="12" hidden="1" customHeight="1" x14ac:dyDescent="0.2">
      <c r="C3" s="2"/>
    </row>
    <row r="4" spans="2:32" s="1" customFormat="1" ht="12" hidden="1" customHeight="1" x14ac:dyDescent="0.2">
      <c r="C4" s="2"/>
    </row>
    <row r="5" spans="2:32" s="1" customFormat="1" ht="12" customHeight="1" x14ac:dyDescent="0.2">
      <c r="C5" s="2"/>
    </row>
    <row r="6" spans="2:32" ht="12" customHeight="1" x14ac:dyDescent="0.2">
      <c r="B6" s="97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</row>
    <row r="7" spans="2:32" ht="12" customHeight="1" x14ac:dyDescent="0.2">
      <c r="B7" s="247" t="s">
        <v>59</v>
      </c>
      <c r="C7" s="262"/>
      <c r="D7" s="203" t="s">
        <v>122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223"/>
      <c r="Y7" s="203" t="s">
        <v>122</v>
      </c>
      <c r="Z7" s="184"/>
      <c r="AA7" s="184"/>
      <c r="AB7" s="184"/>
      <c r="AC7" s="185"/>
    </row>
    <row r="8" spans="2:32" ht="12" customHeight="1" x14ac:dyDescent="0.2">
      <c r="B8" s="260"/>
      <c r="C8" s="261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Y8" s="92">
        <v>2018</v>
      </c>
      <c r="Z8" s="92">
        <v>2019</v>
      </c>
      <c r="AA8" s="92">
        <v>2020</v>
      </c>
      <c r="AB8" s="121">
        <v>2021</v>
      </c>
      <c r="AC8" s="121">
        <v>2022</v>
      </c>
    </row>
    <row r="9" spans="2:32" ht="12" customHeight="1" x14ac:dyDescent="0.2">
      <c r="B9" s="254" t="s">
        <v>203</v>
      </c>
      <c r="C9" s="255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Y9" s="52">
        <f>SUM(D9:G9)</f>
        <v>183536</v>
      </c>
      <c r="Z9" s="52">
        <f>SUM(H9:K9)</f>
        <v>243547</v>
      </c>
      <c r="AA9" s="52">
        <f>SUM(L9:O9)</f>
        <v>250975</v>
      </c>
      <c r="AB9" s="52">
        <f>SUM($P9:S9)</f>
        <v>269627</v>
      </c>
      <c r="AC9" s="52">
        <f>SUM($T9:W9)</f>
        <v>281342</v>
      </c>
    </row>
    <row r="10" spans="2:32" ht="12" customHeight="1" x14ac:dyDescent="0.2">
      <c r="B10" s="254" t="s">
        <v>33</v>
      </c>
      <c r="C10" s="255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Y10" s="52">
        <f>SUM(D10:G10)</f>
        <v>142552</v>
      </c>
      <c r="Z10" s="52">
        <f>SUM(H10:K10)</f>
        <v>186067</v>
      </c>
      <c r="AA10" s="52">
        <f>SUM(L10:O10)</f>
        <v>196103</v>
      </c>
      <c r="AB10" s="52">
        <f>SUM($P10:S10)</f>
        <v>215424</v>
      </c>
      <c r="AC10" s="52">
        <f>SUM($T10:W10)</f>
        <v>235520</v>
      </c>
      <c r="AF10" s="114"/>
    </row>
    <row r="11" spans="2:32" ht="12" customHeight="1" x14ac:dyDescent="0.2">
      <c r="B11" s="192" t="s">
        <v>204</v>
      </c>
      <c r="C11" s="192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W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Y11" s="44">
        <f t="shared" ref="Y11:AB11" si="2">Y9-Y10</f>
        <v>40984</v>
      </c>
      <c r="Z11" s="44">
        <f t="shared" si="2"/>
        <v>57480</v>
      </c>
      <c r="AA11" s="44">
        <f t="shared" si="2"/>
        <v>54872</v>
      </c>
      <c r="AB11" s="44">
        <f t="shared" si="2"/>
        <v>54203</v>
      </c>
      <c r="AC11" s="44">
        <f t="shared" ref="AC11" si="3">AC9-AC10</f>
        <v>45822</v>
      </c>
      <c r="AF11" s="114"/>
    </row>
    <row r="12" spans="2:32" ht="12" customHeight="1" x14ac:dyDescent="0.2">
      <c r="B12" s="238" t="s">
        <v>4</v>
      </c>
      <c r="C12" s="239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Y12" s="52">
        <f t="shared" ref="Y12:Y13" si="4">SUM(D12:G12)</f>
        <v>5903</v>
      </c>
      <c r="Z12" s="52">
        <f t="shared" ref="Z12:Z13" si="5">SUM(H12:K12)</f>
        <v>6418</v>
      </c>
      <c r="AA12" s="52">
        <f t="shared" ref="AA12:AA13" si="6">SUM(L12:O12)</f>
        <v>5493</v>
      </c>
      <c r="AB12" s="52">
        <f>SUM($P12:S12)</f>
        <v>8981</v>
      </c>
      <c r="AC12" s="52">
        <f>SUM($T12:W12)</f>
        <v>8808</v>
      </c>
      <c r="AF12" s="114"/>
    </row>
    <row r="13" spans="2:32" ht="12" customHeight="1" x14ac:dyDescent="0.2">
      <c r="B13" s="238" t="s">
        <v>5</v>
      </c>
      <c r="C13" s="239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Y13" s="52">
        <f t="shared" si="4"/>
        <v>22123</v>
      </c>
      <c r="Z13" s="52">
        <f t="shared" si="5"/>
        <v>24813</v>
      </c>
      <c r="AA13" s="52">
        <f t="shared" si="6"/>
        <v>26550</v>
      </c>
      <c r="AB13" s="52">
        <f>SUM($P13:S13)</f>
        <v>26560</v>
      </c>
      <c r="AC13" s="52">
        <f>SUM($T13:W13)</f>
        <v>28025</v>
      </c>
      <c r="AF13" s="114"/>
    </row>
    <row r="14" spans="2:32" ht="12" customHeight="1" x14ac:dyDescent="0.2">
      <c r="B14" s="192" t="s">
        <v>205</v>
      </c>
      <c r="C14" s="192"/>
      <c r="D14" s="44">
        <f>D11-D12-D13</f>
        <v>5845</v>
      </c>
      <c r="E14" s="44">
        <f t="shared" ref="E14:R14" si="7">E11-E12-E13</f>
        <v>4145</v>
      </c>
      <c r="F14" s="44">
        <f t="shared" si="7"/>
        <v>861</v>
      </c>
      <c r="G14" s="44">
        <f t="shared" si="7"/>
        <v>2107</v>
      </c>
      <c r="H14" s="44">
        <f t="shared" si="7"/>
        <v>6467</v>
      </c>
      <c r="I14" s="44">
        <f t="shared" si="7"/>
        <v>4420</v>
      </c>
      <c r="J14" s="44">
        <f t="shared" si="7"/>
        <v>5975</v>
      </c>
      <c r="K14" s="44">
        <f t="shared" si="7"/>
        <v>9387</v>
      </c>
      <c r="L14" s="44">
        <f t="shared" si="7"/>
        <v>11140</v>
      </c>
      <c r="M14" s="44">
        <f t="shared" si="7"/>
        <v>9342</v>
      </c>
      <c r="N14" s="44">
        <f t="shared" si="7"/>
        <v>2958</v>
      </c>
      <c r="O14" s="44">
        <f t="shared" si="7"/>
        <v>-611</v>
      </c>
      <c r="P14" s="44">
        <f t="shared" si="7"/>
        <v>8755</v>
      </c>
      <c r="Q14" s="44">
        <f t="shared" si="7"/>
        <v>4588</v>
      </c>
      <c r="R14" s="44">
        <f t="shared" si="7"/>
        <v>3618</v>
      </c>
      <c r="S14" s="44">
        <f t="shared" ref="S14:W14" si="8">S11-S12-S13</f>
        <v>1701</v>
      </c>
      <c r="T14" s="44">
        <f t="shared" si="8"/>
        <v>4612</v>
      </c>
      <c r="U14" s="44">
        <f t="shared" si="8"/>
        <v>763</v>
      </c>
      <c r="V14" s="44">
        <f t="shared" si="8"/>
        <v>2280</v>
      </c>
      <c r="W14" s="44">
        <f t="shared" si="8"/>
        <v>1334</v>
      </c>
      <c r="Y14" s="44">
        <f t="shared" ref="Y14:AB14" si="9">Y11-Y12-Y13</f>
        <v>12958</v>
      </c>
      <c r="Z14" s="44">
        <f t="shared" si="9"/>
        <v>26249</v>
      </c>
      <c r="AA14" s="44">
        <f t="shared" si="9"/>
        <v>22829</v>
      </c>
      <c r="AB14" s="44">
        <f t="shared" si="9"/>
        <v>18662</v>
      </c>
      <c r="AC14" s="44">
        <f t="shared" ref="AC14" si="10">AC11-AC12-AC13</f>
        <v>8989</v>
      </c>
      <c r="AF14" s="114"/>
    </row>
    <row r="15" spans="2:32" ht="12" customHeight="1" x14ac:dyDescent="0.2">
      <c r="B15" s="238" t="s">
        <v>206</v>
      </c>
      <c r="C15" s="239"/>
      <c r="D15" s="52">
        <f>'Segmenty 2018'!O12</f>
        <v>-92</v>
      </c>
      <c r="E15" s="52">
        <f>'Segmenty 2018'!O29</f>
        <v>113</v>
      </c>
      <c r="F15" s="52">
        <f>'Segmenty 2018'!O46</f>
        <v>130</v>
      </c>
      <c r="G15" s="52">
        <f>'Segmenty 2018'!O63</f>
        <v>438</v>
      </c>
      <c r="H15" s="52">
        <f>'Segmenty 2019'!O12</f>
        <v>-76</v>
      </c>
      <c r="I15" s="52">
        <f>'Segmenty 2019'!O29</f>
        <v>40</v>
      </c>
      <c r="J15" s="52">
        <f>'Segmenty 2019'!O46</f>
        <v>1833</v>
      </c>
      <c r="K15" s="52">
        <f>'Segmenty 2019'!O63</f>
        <v>167</v>
      </c>
      <c r="L15" s="52">
        <v>13</v>
      </c>
      <c r="M15" s="52">
        <v>-35</v>
      </c>
      <c r="N15" s="52">
        <v>-212</v>
      </c>
      <c r="O15" s="52">
        <v>-183</v>
      </c>
      <c r="P15" s="52">
        <v>937</v>
      </c>
      <c r="Q15" s="52">
        <v>71</v>
      </c>
      <c r="R15" s="52">
        <v>1104</v>
      </c>
      <c r="S15" s="52">
        <v>147</v>
      </c>
      <c r="T15" s="52">
        <v>116</v>
      </c>
      <c r="U15" s="52">
        <v>23</v>
      </c>
      <c r="V15" s="52">
        <v>-10858</v>
      </c>
      <c r="W15" s="52">
        <v>-3713</v>
      </c>
      <c r="Y15" s="52">
        <f t="shared" ref="Y15:Y17" si="11">SUM(D15:G15)</f>
        <v>589</v>
      </c>
      <c r="Z15" s="52">
        <f t="shared" ref="Z15:Z17" si="12">SUM(H15:K15)</f>
        <v>1964</v>
      </c>
      <c r="AA15" s="52">
        <f t="shared" ref="AA15:AA17" si="13">SUM(L15:O15)</f>
        <v>-417</v>
      </c>
      <c r="AB15" s="52">
        <f>SUM($P15:S15)</f>
        <v>2259</v>
      </c>
      <c r="AC15" s="52">
        <f>SUM($T15:W15)</f>
        <v>-14432</v>
      </c>
      <c r="AF15" s="114"/>
    </row>
    <row r="16" spans="2:32" ht="12" customHeight="1" x14ac:dyDescent="0.2">
      <c r="B16" s="240" t="s">
        <v>207</v>
      </c>
      <c r="C16" s="253"/>
      <c r="D16" s="52">
        <f>'Segmenty 2018'!O13</f>
        <v>0</v>
      </c>
      <c r="E16" s="52">
        <f>'Segmenty 2018'!O30</f>
        <v>13</v>
      </c>
      <c r="F16" s="52">
        <f>'Segmenty 2018'!O47</f>
        <v>0</v>
      </c>
      <c r="G16" s="52">
        <f>'Segmenty 2018'!O64</f>
        <v>9</v>
      </c>
      <c r="H16" s="52">
        <f>'Segmenty 2019'!O13</f>
        <v>0</v>
      </c>
      <c r="I16" s="52">
        <f>'Segmenty 2019'!O30</f>
        <v>0</v>
      </c>
      <c r="J16" s="52">
        <f>'Segmenty 2019'!O47</f>
        <v>0</v>
      </c>
      <c r="K16" s="52">
        <f>'Segmenty 2019'!O64</f>
        <v>-277</v>
      </c>
      <c r="L16" s="52">
        <f>'Segmenty 2020'!O13</f>
        <v>0</v>
      </c>
      <c r="M16" s="52">
        <f>'Segmenty 2020'!O30</f>
        <v>0</v>
      </c>
      <c r="N16" s="52">
        <f>'Segmenty 2020'!O47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Y16" s="52">
        <f t="shared" si="11"/>
        <v>22</v>
      </c>
      <c r="Z16" s="52">
        <f t="shared" si="12"/>
        <v>-277</v>
      </c>
      <c r="AA16" s="52">
        <f t="shared" si="13"/>
        <v>0</v>
      </c>
      <c r="AB16" s="52">
        <f>SUM($P16:S16)</f>
        <v>0</v>
      </c>
      <c r="AC16" s="52">
        <f>SUM($T16:W16)</f>
        <v>0</v>
      </c>
      <c r="AF16" s="114"/>
    </row>
    <row r="17" spans="2:36" ht="12" customHeight="1" x14ac:dyDescent="0.2">
      <c r="B17" s="240" t="s">
        <v>27</v>
      </c>
      <c r="C17" s="253"/>
      <c r="D17" s="52">
        <f>'Segmenty 2018'!O14</f>
        <v>0</v>
      </c>
      <c r="E17" s="52">
        <f>'Segmenty 2018'!O31</f>
        <v>0</v>
      </c>
      <c r="F17" s="52">
        <f>'Segmenty 2018'!O48</f>
        <v>0</v>
      </c>
      <c r="G17" s="52">
        <f>'Segmenty 2018'!O65</f>
        <v>0</v>
      </c>
      <c r="H17" s="52">
        <f>'Segmenty 2019'!O14</f>
        <v>0</v>
      </c>
      <c r="I17" s="52">
        <f>'Segmenty 2019'!O31</f>
        <v>0</v>
      </c>
      <c r="J17" s="52">
        <f>'Segmenty 2019'!O48</f>
        <v>0</v>
      </c>
      <c r="K17" s="52">
        <f>'Segmenty 2019'!O65</f>
        <v>0</v>
      </c>
      <c r="L17" s="52">
        <f>'Segmenty 2020'!O14</f>
        <v>0</v>
      </c>
      <c r="M17" s="52">
        <f>'Segmenty 2020'!O31</f>
        <v>0</v>
      </c>
      <c r="N17" s="52">
        <f>'Segmenty 2020'!O48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Y17" s="52">
        <f t="shared" si="11"/>
        <v>0</v>
      </c>
      <c r="Z17" s="52">
        <f t="shared" si="12"/>
        <v>0</v>
      </c>
      <c r="AA17" s="52">
        <f t="shared" si="13"/>
        <v>0</v>
      </c>
      <c r="AB17" s="52">
        <f>SUM($P17:S17)</f>
        <v>0</v>
      </c>
      <c r="AC17" s="52">
        <f>SUM($T17:W17)</f>
        <v>0</v>
      </c>
      <c r="AF17" s="114"/>
    </row>
    <row r="18" spans="2:36" ht="12" customHeight="1" x14ac:dyDescent="0.2">
      <c r="B18" s="192" t="s">
        <v>208</v>
      </c>
      <c r="C18" s="192"/>
      <c r="D18" s="44">
        <f t="shared" ref="D18:R18" si="14">D14+D15+D16+D17</f>
        <v>5753</v>
      </c>
      <c r="E18" s="44">
        <f t="shared" si="14"/>
        <v>4271</v>
      </c>
      <c r="F18" s="44">
        <f t="shared" si="14"/>
        <v>991</v>
      </c>
      <c r="G18" s="44">
        <f t="shared" si="14"/>
        <v>2554</v>
      </c>
      <c r="H18" s="44">
        <f t="shared" si="14"/>
        <v>6391</v>
      </c>
      <c r="I18" s="44">
        <f t="shared" si="14"/>
        <v>4460</v>
      </c>
      <c r="J18" s="44">
        <f t="shared" si="14"/>
        <v>7808</v>
      </c>
      <c r="K18" s="44">
        <f t="shared" si="14"/>
        <v>9277</v>
      </c>
      <c r="L18" s="44">
        <f t="shared" si="14"/>
        <v>11153</v>
      </c>
      <c r="M18" s="44">
        <f t="shared" si="14"/>
        <v>9307</v>
      </c>
      <c r="N18" s="44">
        <f t="shared" si="14"/>
        <v>2746</v>
      </c>
      <c r="O18" s="44">
        <f t="shared" si="14"/>
        <v>-794</v>
      </c>
      <c r="P18" s="44">
        <f t="shared" si="14"/>
        <v>9692</v>
      </c>
      <c r="Q18" s="44">
        <f t="shared" si="14"/>
        <v>4659</v>
      </c>
      <c r="R18" s="44">
        <f t="shared" si="14"/>
        <v>4722</v>
      </c>
      <c r="S18" s="44">
        <f t="shared" ref="S18:W18" si="15">S14+S15+S16+S17</f>
        <v>1848</v>
      </c>
      <c r="T18" s="44">
        <f t="shared" si="15"/>
        <v>4728</v>
      </c>
      <c r="U18" s="44">
        <f t="shared" si="15"/>
        <v>786</v>
      </c>
      <c r="V18" s="44">
        <f t="shared" si="15"/>
        <v>-8578</v>
      </c>
      <c r="W18" s="44">
        <f t="shared" si="15"/>
        <v>-2379</v>
      </c>
      <c r="Y18" s="44">
        <f t="shared" ref="Y18:AB18" si="16">Y14+Y15+Y16+Y17</f>
        <v>13569</v>
      </c>
      <c r="Z18" s="44">
        <f t="shared" si="16"/>
        <v>27936</v>
      </c>
      <c r="AA18" s="44">
        <f t="shared" si="16"/>
        <v>22412</v>
      </c>
      <c r="AB18" s="44">
        <f t="shared" si="16"/>
        <v>20921</v>
      </c>
      <c r="AC18" s="44">
        <f t="shared" ref="AC18" si="17">AC14+AC15+AC16+AC17</f>
        <v>-5443</v>
      </c>
      <c r="AF18" s="114"/>
    </row>
    <row r="19" spans="2:36" ht="12" customHeight="1" x14ac:dyDescent="0.2">
      <c r="B19" s="94" t="s">
        <v>22</v>
      </c>
      <c r="C19" s="93"/>
      <c r="D19" s="52">
        <f>'Segmenty 2018'!O16</f>
        <v>2923</v>
      </c>
      <c r="E19" s="52">
        <f>'Segmenty 2018'!O33</f>
        <v>3140</v>
      </c>
      <c r="F19" s="52">
        <f>'Segmenty 2018'!O50</f>
        <v>3126</v>
      </c>
      <c r="G19" s="52">
        <f>'Segmenty 2018'!O67</f>
        <v>3171</v>
      </c>
      <c r="H19" s="52">
        <f>'Segmenty 2019'!O16</f>
        <v>3369</v>
      </c>
      <c r="I19" s="52">
        <f>'Segmenty 2019'!O33</f>
        <v>4522</v>
      </c>
      <c r="J19" s="52">
        <f>'Segmenty 2019'!O50</f>
        <v>3806</v>
      </c>
      <c r="K19" s="52">
        <f>'Segmenty 2019'!O67</f>
        <v>3718</v>
      </c>
      <c r="L19" s="52">
        <f>'Segmenty 2020'!O16</f>
        <v>3751</v>
      </c>
      <c r="M19" s="52">
        <f>'Segmenty 2020'!O33</f>
        <v>3917</v>
      </c>
      <c r="N19" s="52">
        <v>4110</v>
      </c>
      <c r="O19" s="52">
        <v>3817</v>
      </c>
      <c r="P19" s="52">
        <v>4334</v>
      </c>
      <c r="Q19" s="52">
        <v>4253</v>
      </c>
      <c r="R19" s="52">
        <v>4343</v>
      </c>
      <c r="S19" s="52">
        <v>4350</v>
      </c>
      <c r="T19" s="52">
        <v>4030</v>
      </c>
      <c r="U19" s="52">
        <v>4039</v>
      </c>
      <c r="V19" s="52">
        <v>3243</v>
      </c>
      <c r="W19" s="52">
        <v>2857</v>
      </c>
      <c r="Y19" s="52">
        <f>SUM(D19:G19)</f>
        <v>12360</v>
      </c>
      <c r="Z19" s="52">
        <f>SUM(H19:K19)</f>
        <v>15415</v>
      </c>
      <c r="AA19" s="52">
        <f>SUM(L19:O19)</f>
        <v>15595</v>
      </c>
      <c r="AB19" s="52">
        <f>SUM($P19:S19)</f>
        <v>17280</v>
      </c>
      <c r="AC19" s="52">
        <f>SUM($T19:W19)</f>
        <v>14169</v>
      </c>
      <c r="AF19" s="114"/>
    </row>
    <row r="20" spans="2:36" ht="12" customHeight="1" x14ac:dyDescent="0.2">
      <c r="B20" s="192" t="s">
        <v>23</v>
      </c>
      <c r="C20" s="192"/>
      <c r="D20" s="44">
        <f>D18+D19</f>
        <v>8676</v>
      </c>
      <c r="E20" s="44">
        <f t="shared" ref="E20:R20" si="18">E18+E19</f>
        <v>7411</v>
      </c>
      <c r="F20" s="44">
        <f t="shared" si="18"/>
        <v>4117</v>
      </c>
      <c r="G20" s="44">
        <f t="shared" si="18"/>
        <v>5725</v>
      </c>
      <c r="H20" s="44">
        <f t="shared" si="18"/>
        <v>9760</v>
      </c>
      <c r="I20" s="44">
        <f t="shared" si="18"/>
        <v>8982</v>
      </c>
      <c r="J20" s="44">
        <f t="shared" si="18"/>
        <v>11614</v>
      </c>
      <c r="K20" s="44">
        <f t="shared" si="18"/>
        <v>12995</v>
      </c>
      <c r="L20" s="44">
        <f t="shared" si="18"/>
        <v>14904</v>
      </c>
      <c r="M20" s="44">
        <f t="shared" si="18"/>
        <v>13224</v>
      </c>
      <c r="N20" s="44">
        <f t="shared" si="18"/>
        <v>6856</v>
      </c>
      <c r="O20" s="44">
        <f t="shared" si="18"/>
        <v>3023</v>
      </c>
      <c r="P20" s="44">
        <f t="shared" si="18"/>
        <v>14026</v>
      </c>
      <c r="Q20" s="44">
        <f t="shared" si="18"/>
        <v>8912</v>
      </c>
      <c r="R20" s="44">
        <f t="shared" si="18"/>
        <v>9065</v>
      </c>
      <c r="S20" s="44">
        <f t="shared" ref="S20:W20" si="19">S18+S19</f>
        <v>6198</v>
      </c>
      <c r="T20" s="44">
        <f t="shared" si="19"/>
        <v>8758</v>
      </c>
      <c r="U20" s="44">
        <f t="shared" si="19"/>
        <v>4825</v>
      </c>
      <c r="V20" s="44">
        <f t="shared" si="19"/>
        <v>-5335</v>
      </c>
      <c r="W20" s="44">
        <f t="shared" si="19"/>
        <v>478</v>
      </c>
      <c r="Y20" s="44">
        <f t="shared" ref="Y20:AB20" si="20">Y18+Y19</f>
        <v>25929</v>
      </c>
      <c r="Z20" s="44">
        <f t="shared" si="20"/>
        <v>43351</v>
      </c>
      <c r="AA20" s="44">
        <f t="shared" si="20"/>
        <v>38007</v>
      </c>
      <c r="AB20" s="44">
        <f t="shared" si="20"/>
        <v>38201</v>
      </c>
      <c r="AC20" s="44">
        <f t="shared" ref="AC20" si="21">AC18+AC19</f>
        <v>8726</v>
      </c>
      <c r="AF20" s="47"/>
      <c r="AG20" s="47"/>
    </row>
    <row r="21" spans="2:36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AG21" s="46"/>
      <c r="AJ21" s="46"/>
    </row>
    <row r="22" spans="2:36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</row>
    <row r="23" spans="2:36" ht="12" customHeight="1" x14ac:dyDescent="0.2">
      <c r="Y23" s="47"/>
      <c r="Z23" s="47"/>
      <c r="AA23" s="47"/>
      <c r="AB23" s="47"/>
    </row>
    <row r="24" spans="2:36" ht="12" customHeight="1" x14ac:dyDescent="0.2">
      <c r="Y24" s="47"/>
      <c r="Z24" s="47"/>
      <c r="AA24" s="47"/>
      <c r="AB24" s="47"/>
    </row>
    <row r="25" spans="2:36" ht="12" customHeight="1" x14ac:dyDescent="0.2">
      <c r="Y25" s="47"/>
      <c r="Z25" s="47"/>
      <c r="AA25" s="47"/>
      <c r="AB25" s="47"/>
    </row>
    <row r="26" spans="2:36" ht="12" customHeight="1" x14ac:dyDescent="0.2">
      <c r="Y26" s="47"/>
      <c r="Z26" s="47"/>
      <c r="AA26" s="47"/>
      <c r="AB26" s="47"/>
    </row>
    <row r="27" spans="2:36" ht="12" customHeight="1" x14ac:dyDescent="0.2">
      <c r="Y27" s="47"/>
      <c r="Z27" s="47"/>
      <c r="AA27" s="47"/>
      <c r="AB27" s="47"/>
    </row>
    <row r="28" spans="2:36" ht="12" customHeight="1" x14ac:dyDescent="0.2">
      <c r="Y28" s="47"/>
      <c r="Z28" s="47"/>
      <c r="AA28" s="47"/>
      <c r="AB28" s="47"/>
    </row>
    <row r="29" spans="2:36" ht="12" customHeight="1" x14ac:dyDescent="0.2">
      <c r="Y29" s="47"/>
      <c r="Z29" s="47"/>
      <c r="AA29" s="47"/>
      <c r="AB29" s="47"/>
    </row>
    <row r="30" spans="2:36" ht="12" customHeight="1" x14ac:dyDescent="0.2">
      <c r="Y30" s="47"/>
      <c r="Z30" s="47"/>
      <c r="AA30" s="47"/>
      <c r="AB30" s="47"/>
    </row>
    <row r="31" spans="2:36" ht="12" customHeight="1" x14ac:dyDescent="0.2">
      <c r="Y31" s="47"/>
      <c r="Z31" s="47"/>
      <c r="AA31" s="47"/>
      <c r="AB31" s="47"/>
    </row>
    <row r="32" spans="2:36" ht="12" customHeight="1" x14ac:dyDescent="0.2">
      <c r="Y32" s="47"/>
      <c r="Z32" s="47"/>
      <c r="AA32" s="47"/>
      <c r="AB32" s="47"/>
    </row>
    <row r="33" spans="25:28" ht="12" customHeight="1" x14ac:dyDescent="0.2">
      <c r="Y33" s="47"/>
      <c r="Z33" s="47"/>
      <c r="AA33" s="47"/>
      <c r="AB33" s="47"/>
    </row>
  </sheetData>
  <mergeCells count="14">
    <mergeCell ref="Y7:AC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W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F33"/>
  <sheetViews>
    <sheetView showGridLines="0" zoomScaleNormal="100" zoomScaleSheetLayoutView="100" workbookViewId="0">
      <pane xSplit="3" ySplit="1" topLeftCell="L2" activePane="bottomRight" state="frozen"/>
      <selection activeCell="Q2" sqref="Q2"/>
      <selection pane="topRight" activeCell="Q2" sqref="Q2"/>
      <selection pane="bottomLeft" activeCell="Q2" sqref="Q2"/>
      <selection pane="bottomRight" activeCell="AA36" sqref="AA36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8" width="9.28515625" style="46" customWidth="1"/>
    <col min="29" max="16384" width="9.140625" style="46"/>
  </cols>
  <sheetData>
    <row r="1" spans="2:32" s="1" customFormat="1" ht="12" hidden="1" customHeight="1" x14ac:dyDescent="0.2">
      <c r="C1" s="2"/>
    </row>
    <row r="2" spans="2:32" s="1" customFormat="1" ht="12" hidden="1" customHeight="1" x14ac:dyDescent="0.2">
      <c r="C2" s="2"/>
    </row>
    <row r="3" spans="2:32" s="1" customFormat="1" ht="12" hidden="1" customHeight="1" x14ac:dyDescent="0.2">
      <c r="C3" s="2"/>
    </row>
    <row r="4" spans="2:32" s="1" customFormat="1" ht="12" hidden="1" customHeight="1" x14ac:dyDescent="0.2">
      <c r="C4" s="2"/>
    </row>
    <row r="5" spans="2:32" s="1" customFormat="1" ht="12" customHeight="1" x14ac:dyDescent="0.2">
      <c r="C5" s="2"/>
    </row>
    <row r="6" spans="2:32" ht="12" customHeight="1" x14ac:dyDescent="0.2">
      <c r="B6" s="97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</row>
    <row r="7" spans="2:32" ht="12" customHeight="1" x14ac:dyDescent="0.2">
      <c r="B7" s="247" t="s">
        <v>59</v>
      </c>
      <c r="C7" s="259"/>
      <c r="D7" s="203" t="s">
        <v>122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223"/>
      <c r="Y7" s="203" t="s">
        <v>122</v>
      </c>
      <c r="Z7" s="184"/>
      <c r="AA7" s="184"/>
      <c r="AB7" s="184"/>
      <c r="AC7" s="185"/>
    </row>
    <row r="8" spans="2:32" ht="12" customHeight="1" x14ac:dyDescent="0.2">
      <c r="B8" s="260"/>
      <c r="C8" s="261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Y8" s="92">
        <v>2018</v>
      </c>
      <c r="Z8" s="92">
        <v>2019</v>
      </c>
      <c r="AA8" s="92">
        <v>2020</v>
      </c>
      <c r="AB8" s="121">
        <v>2021</v>
      </c>
      <c r="AC8" s="121">
        <v>2022</v>
      </c>
    </row>
    <row r="9" spans="2:32" ht="12" customHeight="1" x14ac:dyDescent="0.2">
      <c r="B9" s="254" t="s">
        <v>203</v>
      </c>
      <c r="C9" s="255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Y9" s="52">
        <f>SUM(D9:G9)</f>
        <v>258344</v>
      </c>
      <c r="Z9" s="52">
        <f>SUM(H9:K9)</f>
        <v>256775</v>
      </c>
      <c r="AA9" s="52">
        <f>SUM(L9:O9)</f>
        <v>239556</v>
      </c>
      <c r="AB9" s="52">
        <f>SUM($P9:S9)</f>
        <v>295413</v>
      </c>
      <c r="AC9" s="52">
        <f>SUM($T9:W9)</f>
        <v>360939</v>
      </c>
    </row>
    <row r="10" spans="2:32" ht="12" customHeight="1" x14ac:dyDescent="0.2">
      <c r="B10" s="254" t="s">
        <v>33</v>
      </c>
      <c r="C10" s="255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Y10" s="52">
        <f>SUM(D10:G10)</f>
        <v>159469</v>
      </c>
      <c r="Z10" s="52">
        <f>SUM(H10:K10)</f>
        <v>171786</v>
      </c>
      <c r="AA10" s="52">
        <f>SUM(L10:O10)</f>
        <v>164417</v>
      </c>
      <c r="AB10" s="52">
        <f>SUM($P10:S10)</f>
        <v>198458</v>
      </c>
      <c r="AC10" s="52">
        <f>SUM($T10:W10)</f>
        <v>252172</v>
      </c>
      <c r="AF10" s="114"/>
    </row>
    <row r="11" spans="2:32" ht="12" customHeight="1" x14ac:dyDescent="0.2">
      <c r="B11" s="192" t="s">
        <v>204</v>
      </c>
      <c r="C11" s="192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W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Y11" s="44">
        <f t="shared" ref="Y11:AB11" si="2">Y9-Y10</f>
        <v>98875</v>
      </c>
      <c r="Z11" s="44">
        <f t="shared" si="2"/>
        <v>84989</v>
      </c>
      <c r="AA11" s="44">
        <f t="shared" si="2"/>
        <v>75139</v>
      </c>
      <c r="AB11" s="44">
        <f t="shared" si="2"/>
        <v>96955</v>
      </c>
      <c r="AC11" s="44">
        <f t="shared" ref="AC11" si="3">AC9-AC10</f>
        <v>108767</v>
      </c>
      <c r="AF11" s="114"/>
    </row>
    <row r="12" spans="2:32" ht="12" customHeight="1" x14ac:dyDescent="0.2">
      <c r="B12" s="238" t="s">
        <v>4</v>
      </c>
      <c r="C12" s="239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Y12" s="52">
        <f>SUM(D12:G12)</f>
        <v>18572</v>
      </c>
      <c r="Z12" s="52">
        <f>SUM(H12:K12)</f>
        <v>16518</v>
      </c>
      <c r="AA12" s="52">
        <f>SUM(L12:O12)</f>
        <v>12575</v>
      </c>
      <c r="AB12" s="52">
        <f>SUM($P12:S12)</f>
        <v>13202</v>
      </c>
      <c r="AC12" s="52">
        <f>SUM($T12:W12)</f>
        <v>18521</v>
      </c>
      <c r="AF12" s="114"/>
    </row>
    <row r="13" spans="2:32" ht="12" customHeight="1" x14ac:dyDescent="0.2">
      <c r="B13" s="238" t="s">
        <v>5</v>
      </c>
      <c r="C13" s="239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Y13" s="52">
        <f>SUM(D13:G13)</f>
        <v>36779</v>
      </c>
      <c r="Z13" s="52">
        <f>SUM(H13:K13)</f>
        <v>39408</v>
      </c>
      <c r="AA13" s="52">
        <f>SUM(L13:O13)</f>
        <v>41247</v>
      </c>
      <c r="AB13" s="52">
        <f>SUM($P13:S13)</f>
        <v>46087</v>
      </c>
      <c r="AC13" s="52">
        <f>SUM($T13:W13)</f>
        <v>53317</v>
      </c>
      <c r="AF13" s="114"/>
    </row>
    <row r="14" spans="2:32" ht="12" customHeight="1" x14ac:dyDescent="0.2">
      <c r="B14" s="192" t="s">
        <v>205</v>
      </c>
      <c r="C14" s="192"/>
      <c r="D14" s="44">
        <f>D11-D12-D13</f>
        <v>10870</v>
      </c>
      <c r="E14" s="44">
        <f t="shared" ref="E14:R14" si="4">E11-E12-E13</f>
        <v>10803</v>
      </c>
      <c r="F14" s="44">
        <f t="shared" si="4"/>
        <v>13964</v>
      </c>
      <c r="G14" s="44">
        <f t="shared" si="4"/>
        <v>7887</v>
      </c>
      <c r="H14" s="44">
        <f t="shared" si="4"/>
        <v>9110</v>
      </c>
      <c r="I14" s="44">
        <f t="shared" si="4"/>
        <v>11731</v>
      </c>
      <c r="J14" s="44">
        <f t="shared" si="4"/>
        <v>6991</v>
      </c>
      <c r="K14" s="44">
        <f t="shared" si="4"/>
        <v>1231</v>
      </c>
      <c r="L14" s="44">
        <f t="shared" si="4"/>
        <v>5044</v>
      </c>
      <c r="M14" s="44">
        <f t="shared" si="4"/>
        <v>5042</v>
      </c>
      <c r="N14" s="44">
        <f t="shared" si="4"/>
        <v>4655</v>
      </c>
      <c r="O14" s="44">
        <f t="shared" si="4"/>
        <v>6576</v>
      </c>
      <c r="P14" s="44">
        <f t="shared" si="4"/>
        <v>7961</v>
      </c>
      <c r="Q14" s="44">
        <f t="shared" si="4"/>
        <v>13285</v>
      </c>
      <c r="R14" s="44">
        <f t="shared" si="4"/>
        <v>11007</v>
      </c>
      <c r="S14" s="44">
        <f t="shared" ref="S14:W14" si="5">S11-S12-S13</f>
        <v>5413</v>
      </c>
      <c r="T14" s="44">
        <f t="shared" si="5"/>
        <v>9255</v>
      </c>
      <c r="U14" s="44">
        <f t="shared" si="5"/>
        <v>8712</v>
      </c>
      <c r="V14" s="44">
        <f t="shared" si="5"/>
        <v>6907</v>
      </c>
      <c r="W14" s="44">
        <f t="shared" si="5"/>
        <v>12055</v>
      </c>
      <c r="Y14" s="44">
        <f t="shared" ref="Y14:AB14" si="6">Y11-Y12-Y13</f>
        <v>43524</v>
      </c>
      <c r="Z14" s="44">
        <f t="shared" si="6"/>
        <v>29063</v>
      </c>
      <c r="AA14" s="44">
        <f t="shared" si="6"/>
        <v>21317</v>
      </c>
      <c r="AB14" s="44">
        <f t="shared" si="6"/>
        <v>37666</v>
      </c>
      <c r="AC14" s="44">
        <f t="shared" ref="AC14" si="7">AC11-AC12-AC13</f>
        <v>36929</v>
      </c>
      <c r="AF14" s="114"/>
    </row>
    <row r="15" spans="2:32" ht="12" customHeight="1" x14ac:dyDescent="0.2">
      <c r="B15" s="238" t="s">
        <v>206</v>
      </c>
      <c r="C15" s="239"/>
      <c r="D15" s="52">
        <f>'Segmenty 2018'!P12</f>
        <v>-481</v>
      </c>
      <c r="E15" s="52">
        <f>'Segmenty 2018'!P29</f>
        <v>-354</v>
      </c>
      <c r="F15" s="52">
        <f>'Segmenty 2018'!P46</f>
        <v>277</v>
      </c>
      <c r="G15" s="52">
        <f>'Segmenty 2018'!P63</f>
        <v>-1927</v>
      </c>
      <c r="H15" s="52">
        <f>'Segmenty 2019'!P12</f>
        <v>-629</v>
      </c>
      <c r="I15" s="52">
        <f>'Segmenty 2019'!P29</f>
        <v>-758</v>
      </c>
      <c r="J15" s="52">
        <f>'Segmenty 2019'!P46</f>
        <v>-655</v>
      </c>
      <c r="K15" s="52">
        <f>'Segmenty 2019'!P63</f>
        <v>-476</v>
      </c>
      <c r="L15" s="52">
        <v>117</v>
      </c>
      <c r="M15" s="52">
        <v>-974</v>
      </c>
      <c r="N15" s="52">
        <v>1335</v>
      </c>
      <c r="O15" s="52">
        <v>2995</v>
      </c>
      <c r="P15" s="52">
        <v>36648</v>
      </c>
      <c r="Q15" s="52">
        <v>-1</v>
      </c>
      <c r="R15" s="52">
        <v>16</v>
      </c>
      <c r="S15" s="52">
        <f>346+1</f>
        <v>347</v>
      </c>
      <c r="T15" s="52">
        <v>-1832</v>
      </c>
      <c r="U15" s="52">
        <v>13</v>
      </c>
      <c r="V15" s="52">
        <v>1257</v>
      </c>
      <c r="W15" s="52">
        <v>-1856</v>
      </c>
      <c r="Y15" s="52">
        <f>SUM(D15:G15)</f>
        <v>-2485</v>
      </c>
      <c r="Z15" s="52">
        <f>SUM(H15:K15)</f>
        <v>-2518</v>
      </c>
      <c r="AA15" s="52">
        <f>SUM(L15:O15)</f>
        <v>3473</v>
      </c>
      <c r="AB15" s="52">
        <f>SUM($P15:S15)</f>
        <v>37010</v>
      </c>
      <c r="AC15" s="52">
        <f>SUM($T15:W15)</f>
        <v>-2418</v>
      </c>
      <c r="AF15" s="114"/>
    </row>
    <row r="16" spans="2:32" ht="12" customHeight="1" x14ac:dyDescent="0.2">
      <c r="B16" s="240" t="s">
        <v>207</v>
      </c>
      <c r="C16" s="253"/>
      <c r="D16" s="52">
        <f>'Segmenty 2018'!P13</f>
        <v>157</v>
      </c>
      <c r="E16" s="52">
        <f>'Segmenty 2018'!P30</f>
        <v>283</v>
      </c>
      <c r="F16" s="52">
        <f>'Segmenty 2018'!P47</f>
        <v>481</v>
      </c>
      <c r="G16" s="52">
        <f>'Segmenty 2018'!P64</f>
        <v>399</v>
      </c>
      <c r="H16" s="52">
        <f>'Segmenty 2019'!P13</f>
        <v>235</v>
      </c>
      <c r="I16" s="52">
        <f>'Segmenty 2019'!P30</f>
        <v>328</v>
      </c>
      <c r="J16" s="52">
        <f>'Segmenty 2019'!P47</f>
        <v>603</v>
      </c>
      <c r="K16" s="52">
        <f>'Segmenty 2019'!P64</f>
        <v>504</v>
      </c>
      <c r="L16" s="52">
        <f>'Segmenty 2020'!P13</f>
        <v>-6</v>
      </c>
      <c r="M16" s="52">
        <f>'Segmenty 2020'!P30</f>
        <v>406</v>
      </c>
      <c r="N16" s="52">
        <f>'Segmenty 2020'!P47</f>
        <v>459</v>
      </c>
      <c r="O16" s="52">
        <v>493</v>
      </c>
      <c r="P16" s="52">
        <v>302</v>
      </c>
      <c r="Q16" s="52">
        <v>280</v>
      </c>
      <c r="R16" s="52">
        <v>379</v>
      </c>
      <c r="S16" s="52">
        <v>675</v>
      </c>
      <c r="T16" s="52">
        <v>93</v>
      </c>
      <c r="U16" s="52">
        <v>351</v>
      </c>
      <c r="V16" s="52">
        <v>0</v>
      </c>
      <c r="W16" s="52">
        <v>0</v>
      </c>
      <c r="Y16" s="52">
        <f>SUM(D16:G16)</f>
        <v>1320</v>
      </c>
      <c r="Z16" s="52">
        <f>SUM(H16:K16)</f>
        <v>1670</v>
      </c>
      <c r="AA16" s="52">
        <f>SUM(L16:O16)</f>
        <v>1352</v>
      </c>
      <c r="AB16" s="52">
        <f>SUM($P16:S16)</f>
        <v>1636</v>
      </c>
      <c r="AC16" s="52">
        <f>SUM($T16:W16)</f>
        <v>444</v>
      </c>
      <c r="AF16" s="114"/>
    </row>
    <row r="17" spans="2:32" ht="12" customHeight="1" x14ac:dyDescent="0.2">
      <c r="B17" s="240" t="s">
        <v>27</v>
      </c>
      <c r="C17" s="253"/>
      <c r="D17" s="52">
        <f>'Segmenty 2018'!P14</f>
        <v>0</v>
      </c>
      <c r="E17" s="52">
        <f>'Segmenty 2018'!P31</f>
        <v>0</v>
      </c>
      <c r="F17" s="52">
        <f>'Segmenty 2018'!P48</f>
        <v>0</v>
      </c>
      <c r="G17" s="52">
        <f>'Segmenty 2018'!P65</f>
        <v>0</v>
      </c>
      <c r="H17" s="52">
        <f>'Segmenty 2019'!P14</f>
        <v>0</v>
      </c>
      <c r="I17" s="52">
        <f>'Segmenty 2019'!P31</f>
        <v>0</v>
      </c>
      <c r="J17" s="52">
        <f>'Segmenty 2019'!P48</f>
        <v>0</v>
      </c>
      <c r="K17" s="52">
        <f>'Segmenty 2019'!P65</f>
        <v>0</v>
      </c>
      <c r="L17" s="52">
        <f>'Segmenty 2020'!P14</f>
        <v>0</v>
      </c>
      <c r="M17" s="52">
        <f>'Segmenty 2020'!P31</f>
        <v>0</v>
      </c>
      <c r="N17" s="52">
        <f>'Segmenty 2020'!P48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Y17" s="52">
        <f>SUM(D17:G17)</f>
        <v>0</v>
      </c>
      <c r="Z17" s="52">
        <f>SUM(H17:K17)</f>
        <v>0</v>
      </c>
      <c r="AA17" s="52">
        <f>SUM(L17:O17)</f>
        <v>0</v>
      </c>
      <c r="AB17" s="52">
        <f>SUM($P17:S17)</f>
        <v>0</v>
      </c>
      <c r="AC17" s="52">
        <f>SUM($T17:W17)</f>
        <v>0</v>
      </c>
      <c r="AF17" s="114"/>
    </row>
    <row r="18" spans="2:32" ht="12" customHeight="1" x14ac:dyDescent="0.2">
      <c r="B18" s="192" t="s">
        <v>208</v>
      </c>
      <c r="C18" s="192"/>
      <c r="D18" s="44">
        <f t="shared" ref="D18:O18" si="8">D14+D15+D16+D17</f>
        <v>10546</v>
      </c>
      <c r="E18" s="44">
        <f t="shared" si="8"/>
        <v>10732</v>
      </c>
      <c r="F18" s="44">
        <f t="shared" si="8"/>
        <v>14722</v>
      </c>
      <c r="G18" s="44">
        <f t="shared" si="8"/>
        <v>6359</v>
      </c>
      <c r="H18" s="44">
        <f t="shared" si="8"/>
        <v>8716</v>
      </c>
      <c r="I18" s="44">
        <f t="shared" si="8"/>
        <v>11301</v>
      </c>
      <c r="J18" s="44">
        <f t="shared" si="8"/>
        <v>6939</v>
      </c>
      <c r="K18" s="44">
        <f t="shared" si="8"/>
        <v>1259</v>
      </c>
      <c r="L18" s="44">
        <f t="shared" si="8"/>
        <v>5155</v>
      </c>
      <c r="M18" s="44">
        <f t="shared" si="8"/>
        <v>4474</v>
      </c>
      <c r="N18" s="44">
        <f t="shared" si="8"/>
        <v>6449</v>
      </c>
      <c r="O18" s="44">
        <f t="shared" si="8"/>
        <v>10064</v>
      </c>
      <c r="P18" s="44">
        <f t="shared" ref="P18:W18" si="9">P14+P15+P16+P17</f>
        <v>44911</v>
      </c>
      <c r="Q18" s="44">
        <f t="shared" si="9"/>
        <v>13564</v>
      </c>
      <c r="R18" s="44">
        <f t="shared" si="9"/>
        <v>11402</v>
      </c>
      <c r="S18" s="44">
        <f t="shared" si="9"/>
        <v>6435</v>
      </c>
      <c r="T18" s="44">
        <f t="shared" si="9"/>
        <v>7516</v>
      </c>
      <c r="U18" s="44">
        <f t="shared" si="9"/>
        <v>9076</v>
      </c>
      <c r="V18" s="44">
        <f t="shared" si="9"/>
        <v>8164</v>
      </c>
      <c r="W18" s="44">
        <f t="shared" si="9"/>
        <v>10199</v>
      </c>
      <c r="Y18" s="44">
        <f t="shared" ref="Y18:AB18" si="10">Y14+Y15+Y16+Y17</f>
        <v>42359</v>
      </c>
      <c r="Z18" s="44">
        <f t="shared" si="10"/>
        <v>28215</v>
      </c>
      <c r="AA18" s="44">
        <f t="shared" si="10"/>
        <v>26142</v>
      </c>
      <c r="AB18" s="44">
        <f t="shared" si="10"/>
        <v>76312</v>
      </c>
      <c r="AC18" s="44">
        <f t="shared" ref="AC18" si="11">AC14+AC15+AC16+AC17</f>
        <v>34955</v>
      </c>
      <c r="AF18" s="114"/>
    </row>
    <row r="19" spans="2:32" ht="12" customHeight="1" x14ac:dyDescent="0.2">
      <c r="B19" s="94" t="s">
        <v>22</v>
      </c>
      <c r="C19" s="93"/>
      <c r="D19" s="52">
        <f>'Segmenty 2018'!P16</f>
        <v>1842</v>
      </c>
      <c r="E19" s="52">
        <f>'Segmenty 2018'!P33</f>
        <v>2037</v>
      </c>
      <c r="F19" s="52">
        <f>'Segmenty 2018'!P50</f>
        <v>1926</v>
      </c>
      <c r="G19" s="52">
        <f>'Segmenty 2018'!P67</f>
        <v>1972</v>
      </c>
      <c r="H19" s="52">
        <f>'Segmenty 2019'!P16</f>
        <v>2363</v>
      </c>
      <c r="I19" s="52">
        <f>'Segmenty 2019'!P33</f>
        <v>2150</v>
      </c>
      <c r="J19" s="52">
        <f>'Segmenty 2019'!P50</f>
        <v>2298</v>
      </c>
      <c r="K19" s="52">
        <f>'Segmenty 2019'!P67</f>
        <v>2695</v>
      </c>
      <c r="L19" s="52">
        <f>'Segmenty 2020'!P16</f>
        <v>2569</v>
      </c>
      <c r="M19" s="52">
        <f>'Segmenty 2020'!P33</f>
        <v>2162</v>
      </c>
      <c r="N19" s="52">
        <v>2874</v>
      </c>
      <c r="O19" s="52">
        <v>2713</v>
      </c>
      <c r="P19" s="52">
        <v>2939</v>
      </c>
      <c r="Q19" s="52">
        <v>2819</v>
      </c>
      <c r="R19" s="52">
        <v>2789</v>
      </c>
      <c r="S19" s="52">
        <v>2833</v>
      </c>
      <c r="T19" s="52">
        <v>2752</v>
      </c>
      <c r="U19" s="52">
        <v>3304</v>
      </c>
      <c r="V19" s="52">
        <v>3481</v>
      </c>
      <c r="W19" s="52">
        <v>4217</v>
      </c>
      <c r="Y19" s="52">
        <f>SUM(D19:G19)</f>
        <v>7777</v>
      </c>
      <c r="Z19" s="52">
        <f>SUM(H19:K19)</f>
        <v>9506</v>
      </c>
      <c r="AA19" s="52">
        <f>SUM(L19:O19)</f>
        <v>10318</v>
      </c>
      <c r="AB19" s="52">
        <f>SUM($P19:S19)</f>
        <v>11380</v>
      </c>
      <c r="AC19" s="52">
        <f>SUM($T19:W19)</f>
        <v>13754</v>
      </c>
      <c r="AF19" s="114"/>
    </row>
    <row r="20" spans="2:32" ht="12" customHeight="1" x14ac:dyDescent="0.2">
      <c r="B20" s="192" t="s">
        <v>23</v>
      </c>
      <c r="C20" s="192"/>
      <c r="D20" s="44">
        <f>D18+D19</f>
        <v>12388</v>
      </c>
      <c r="E20" s="44">
        <f t="shared" ref="E20:O20" si="12">E18+E19</f>
        <v>12769</v>
      </c>
      <c r="F20" s="44">
        <f t="shared" si="12"/>
        <v>16648</v>
      </c>
      <c r="G20" s="44">
        <f t="shared" si="12"/>
        <v>8331</v>
      </c>
      <c r="H20" s="44">
        <f t="shared" si="12"/>
        <v>11079</v>
      </c>
      <c r="I20" s="44">
        <f t="shared" si="12"/>
        <v>13451</v>
      </c>
      <c r="J20" s="44">
        <f t="shared" si="12"/>
        <v>9237</v>
      </c>
      <c r="K20" s="44">
        <f t="shared" si="12"/>
        <v>3954</v>
      </c>
      <c r="L20" s="44">
        <f t="shared" si="12"/>
        <v>7724</v>
      </c>
      <c r="M20" s="44">
        <f t="shared" si="12"/>
        <v>6636</v>
      </c>
      <c r="N20" s="44">
        <f t="shared" si="12"/>
        <v>9323</v>
      </c>
      <c r="O20" s="44">
        <f t="shared" si="12"/>
        <v>12777</v>
      </c>
      <c r="P20" s="44">
        <f t="shared" ref="P20:W20" si="13">P18+P19</f>
        <v>47850</v>
      </c>
      <c r="Q20" s="44">
        <f t="shared" si="13"/>
        <v>16383</v>
      </c>
      <c r="R20" s="44">
        <f t="shared" si="13"/>
        <v>14191</v>
      </c>
      <c r="S20" s="44">
        <f t="shared" si="13"/>
        <v>9268</v>
      </c>
      <c r="T20" s="44">
        <f t="shared" si="13"/>
        <v>10268</v>
      </c>
      <c r="U20" s="44">
        <f t="shared" si="13"/>
        <v>12380</v>
      </c>
      <c r="V20" s="44">
        <f t="shared" si="13"/>
        <v>11645</v>
      </c>
      <c r="W20" s="44">
        <f t="shared" si="13"/>
        <v>14416</v>
      </c>
      <c r="Y20" s="44">
        <f t="shared" ref="Y20:AB20" si="14">Y18+Y19</f>
        <v>50136</v>
      </c>
      <c r="Z20" s="44">
        <f t="shared" si="14"/>
        <v>37721</v>
      </c>
      <c r="AA20" s="44">
        <f t="shared" si="14"/>
        <v>36460</v>
      </c>
      <c r="AB20" s="44">
        <f t="shared" si="14"/>
        <v>87692</v>
      </c>
      <c r="AC20" s="44">
        <f t="shared" ref="AC20" si="15">AC18+AC19</f>
        <v>48709</v>
      </c>
      <c r="AF20" s="47"/>
    </row>
    <row r="21" spans="2:32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</row>
    <row r="22" spans="2:32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</row>
    <row r="23" spans="2:32" ht="12" customHeight="1" x14ac:dyDescent="0.2">
      <c r="Y23" s="47"/>
      <c r="Z23" s="47"/>
      <c r="AA23" s="47"/>
      <c r="AB23" s="47"/>
    </row>
    <row r="24" spans="2:32" ht="12" customHeight="1" x14ac:dyDescent="0.2">
      <c r="Y24" s="47"/>
      <c r="Z24" s="47"/>
      <c r="AA24" s="47"/>
      <c r="AB24" s="47"/>
    </row>
    <row r="25" spans="2:32" ht="12" customHeight="1" x14ac:dyDescent="0.2">
      <c r="Y25" s="47"/>
      <c r="Z25" s="47"/>
      <c r="AA25" s="47"/>
      <c r="AB25" s="47"/>
    </row>
    <row r="26" spans="2:32" ht="12" customHeight="1" x14ac:dyDescent="0.2">
      <c r="Y26" s="47"/>
      <c r="Z26" s="47"/>
      <c r="AA26" s="47"/>
      <c r="AB26" s="47"/>
    </row>
    <row r="27" spans="2:32" ht="12" customHeight="1" x14ac:dyDescent="0.2">
      <c r="Y27" s="47"/>
      <c r="Z27" s="47"/>
      <c r="AA27" s="47"/>
      <c r="AB27" s="47"/>
    </row>
    <row r="28" spans="2:32" ht="12" customHeight="1" x14ac:dyDescent="0.2">
      <c r="Y28" s="47"/>
      <c r="Z28" s="47"/>
      <c r="AA28" s="47"/>
      <c r="AB28" s="47"/>
    </row>
    <row r="29" spans="2:32" ht="12" customHeight="1" x14ac:dyDescent="0.2">
      <c r="Y29" s="47"/>
      <c r="Z29" s="47"/>
      <c r="AA29" s="47"/>
      <c r="AB29" s="47"/>
    </row>
    <row r="30" spans="2:32" ht="12" customHeight="1" x14ac:dyDescent="0.2">
      <c r="Y30" s="47"/>
      <c r="Z30" s="47"/>
      <c r="AA30" s="47"/>
      <c r="AB30" s="47"/>
    </row>
    <row r="31" spans="2:32" ht="12" customHeight="1" x14ac:dyDescent="0.2">
      <c r="Y31" s="47"/>
      <c r="Z31" s="47"/>
      <c r="AA31" s="47"/>
      <c r="AB31" s="47"/>
    </row>
    <row r="32" spans="2:32" ht="12" customHeight="1" x14ac:dyDescent="0.2">
      <c r="Y32" s="47"/>
      <c r="Z32" s="47"/>
      <c r="AA32" s="47"/>
      <c r="AB32" s="47"/>
    </row>
    <row r="33" spans="25:28" ht="12" customHeight="1" x14ac:dyDescent="0.2">
      <c r="Y33" s="47"/>
      <c r="Z33" s="47"/>
      <c r="AA33" s="47"/>
      <c r="AB33" s="47"/>
    </row>
  </sheetData>
  <mergeCells count="14">
    <mergeCell ref="Y7:AC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W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R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P1" sqref="P1:Q1048576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2" width="9.28515625" style="3" customWidth="1"/>
    <col min="13" max="16384" width="9.140625" style="3"/>
  </cols>
  <sheetData>
    <row r="1" spans="2:18" s="1" customFormat="1" ht="12" hidden="1" customHeight="1" x14ac:dyDescent="0.2">
      <c r="B1" s="2"/>
    </row>
    <row r="2" spans="2:18" s="1" customFormat="1" ht="12" hidden="1" customHeight="1" x14ac:dyDescent="0.2">
      <c r="B2" s="2"/>
    </row>
    <row r="3" spans="2:18" s="1" customFormat="1" ht="12" hidden="1" customHeight="1" x14ac:dyDescent="0.2">
      <c r="B3" s="2"/>
    </row>
    <row r="4" spans="2:18" s="1" customFormat="1" ht="12" hidden="1" customHeight="1" x14ac:dyDescent="0.2">
      <c r="B4" s="2"/>
    </row>
    <row r="5" spans="2:18" s="1" customFormat="1" ht="12" hidden="1" customHeight="1" x14ac:dyDescent="0.2">
      <c r="B5" s="2"/>
    </row>
    <row r="6" spans="2:18" s="1" customFormat="1" ht="17.25" customHeight="1" x14ac:dyDescent="0.2">
      <c r="B6" s="2"/>
    </row>
    <row r="7" spans="2:18" s="99" customFormat="1" ht="12" customHeight="1" x14ac:dyDescent="0.2">
      <c r="B7" s="97" t="s">
        <v>284</v>
      </c>
      <c r="C7" s="97"/>
      <c r="D7" s="97"/>
      <c r="E7" s="97"/>
      <c r="F7" s="97"/>
      <c r="H7" s="97"/>
      <c r="I7" s="97"/>
      <c r="J7" s="97"/>
      <c r="K7" s="97"/>
      <c r="L7" s="97"/>
    </row>
    <row r="8" spans="2:18" ht="12" customHeight="1" x14ac:dyDescent="0.2">
      <c r="B8" s="181" t="s">
        <v>59</v>
      </c>
      <c r="C8" s="146"/>
      <c r="D8" s="146"/>
      <c r="E8" s="146"/>
      <c r="F8" s="146"/>
      <c r="G8" s="163"/>
      <c r="H8" s="183" t="s">
        <v>122</v>
      </c>
      <c r="I8" s="184"/>
      <c r="J8" s="184"/>
      <c r="K8" s="184"/>
      <c r="L8" s="185"/>
    </row>
    <row r="9" spans="2:18" ht="12" customHeight="1" x14ac:dyDescent="0.2">
      <c r="B9" s="182"/>
      <c r="C9" s="147" t="s">
        <v>51</v>
      </c>
      <c r="D9" s="147" t="s">
        <v>52</v>
      </c>
      <c r="E9" s="147" t="s">
        <v>53</v>
      </c>
      <c r="F9" s="147" t="s">
        <v>54</v>
      </c>
      <c r="G9" s="163"/>
      <c r="H9" s="164">
        <v>2018</v>
      </c>
      <c r="I9" s="164">
        <v>2019</v>
      </c>
      <c r="J9" s="164">
        <v>2020</v>
      </c>
      <c r="K9" s="164">
        <v>2021</v>
      </c>
      <c r="L9" s="164">
        <v>2022</v>
      </c>
    </row>
    <row r="10" spans="2:18" s="15" customFormat="1" ht="12" customHeight="1" x14ac:dyDescent="0.2">
      <c r="B10" s="149" t="s">
        <v>271</v>
      </c>
      <c r="C10" s="44"/>
      <c r="D10" s="44"/>
      <c r="E10" s="44"/>
      <c r="F10" s="44"/>
      <c r="G10" s="150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</row>
    <row r="11" spans="2:18" ht="12" customHeight="1" x14ac:dyDescent="0.2">
      <c r="B11" s="148" t="s">
        <v>8</v>
      </c>
      <c r="C11" s="44"/>
      <c r="D11" s="44"/>
      <c r="E11" s="44"/>
      <c r="F11" s="44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</v>
      </c>
      <c r="K11" s="14">
        <f>'P&amp;L(y)'!L25</f>
        <v>94801</v>
      </c>
      <c r="L11" s="14">
        <f>'P&amp;L(y)'!M25</f>
        <v>31340</v>
      </c>
      <c r="Q11" s="15"/>
      <c r="R11" s="15"/>
    </row>
    <row r="12" spans="2:18" s="15" customFormat="1" ht="12" customHeight="1" x14ac:dyDescent="0.2">
      <c r="B12" s="149" t="s">
        <v>23</v>
      </c>
      <c r="C12" s="44"/>
      <c r="D12" s="44"/>
      <c r="E12" s="44"/>
      <c r="F12" s="44"/>
      <c r="G12" s="150"/>
      <c r="H12" s="7">
        <f>'P&amp;L(y)'!I41</f>
        <v>132907</v>
      </c>
      <c r="I12" s="7">
        <f>'P&amp;L(y)'!J41</f>
        <v>126288</v>
      </c>
      <c r="J12" s="7">
        <f>'P&amp;L(y)'!K41</f>
        <v>131100</v>
      </c>
      <c r="K12" s="7">
        <f>'P&amp;L(y)'!L41</f>
        <v>150573</v>
      </c>
      <c r="L12" s="7">
        <f>'P&amp;L(y)'!M41</f>
        <v>87067</v>
      </c>
      <c r="P12" s="3"/>
    </row>
    <row r="13" spans="2:18" ht="12" customHeight="1" x14ac:dyDescent="0.2">
      <c r="B13" s="148" t="s">
        <v>272</v>
      </c>
      <c r="C13" s="44"/>
      <c r="D13" s="44"/>
      <c r="E13" s="44"/>
      <c r="F13" s="44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</v>
      </c>
      <c r="K13" s="14">
        <f>'P&amp;L(y)'!L30</f>
        <v>85244</v>
      </c>
      <c r="L13" s="14">
        <f>'P&amp;L(y)'!M30</f>
        <v>15915</v>
      </c>
      <c r="Q13" s="15"/>
      <c r="R13" s="15"/>
    </row>
    <row r="14" spans="2:18" s="15" customFormat="1" ht="12" customHeight="1" x14ac:dyDescent="0.2">
      <c r="B14" s="149" t="s">
        <v>16</v>
      </c>
      <c r="C14" s="44"/>
      <c r="D14" s="44"/>
      <c r="E14" s="44"/>
      <c r="F14" s="44"/>
      <c r="G14" s="150"/>
      <c r="H14" s="7">
        <f>'P&amp;L(y)'!I37</f>
        <v>70405</v>
      </c>
      <c r="I14" s="7">
        <f>'P&amp;L(y)'!J37</f>
        <v>55287</v>
      </c>
      <c r="J14" s="7">
        <f>'P&amp;L(y)'!K37</f>
        <v>62237</v>
      </c>
      <c r="K14" s="7">
        <f>'P&amp;L(y)'!L37</f>
        <v>63336</v>
      </c>
      <c r="L14" s="7">
        <f>'P&amp;L(y)'!M37</f>
        <v>7205</v>
      </c>
    </row>
    <row r="15" spans="2:18" ht="12" customHeight="1" x14ac:dyDescent="0.2">
      <c r="B15" s="148" t="s">
        <v>273</v>
      </c>
      <c r="C15" s="44"/>
      <c r="D15" s="44"/>
      <c r="E15" s="44"/>
      <c r="F15" s="44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62201</v>
      </c>
      <c r="L15" s="14">
        <f>'P&amp;L(y)'!M60</f>
        <v>6616</v>
      </c>
      <c r="Q15" s="15"/>
      <c r="R15" s="15"/>
    </row>
    <row r="16" spans="2:18" ht="12" customHeight="1" x14ac:dyDescent="0.2">
      <c r="B16" s="148" t="s">
        <v>274</v>
      </c>
      <c r="C16" s="44"/>
      <c r="D16" s="44"/>
      <c r="E16" s="44"/>
      <c r="F16" s="44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1135</v>
      </c>
      <c r="L16" s="14">
        <f>'P&amp;L(y)'!M61</f>
        <v>589</v>
      </c>
      <c r="Q16" s="15"/>
      <c r="R16" s="15"/>
    </row>
    <row r="17" spans="2:18" ht="12" customHeight="1" x14ac:dyDescent="0.2">
      <c r="B17" s="148" t="s">
        <v>275</v>
      </c>
      <c r="C17" s="44"/>
      <c r="D17" s="44"/>
      <c r="E17" s="44"/>
      <c r="F17" s="44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29178619.232876718</v>
      </c>
      <c r="L17" s="14">
        <f>'P&amp;L(y)'!M77</f>
        <v>29070559.39178082</v>
      </c>
      <c r="Q17" s="15"/>
      <c r="R17" s="15"/>
    </row>
    <row r="18" spans="2:18" s="15" customFormat="1" ht="12" customHeight="1" x14ac:dyDescent="0.2">
      <c r="B18" s="149" t="s">
        <v>285</v>
      </c>
      <c r="C18" s="44"/>
      <c r="D18" s="44"/>
      <c r="E18" s="44"/>
      <c r="F18" s="44"/>
      <c r="G18" s="150"/>
      <c r="H18" s="151">
        <f>'P&amp;L(y)'!I43</f>
        <v>2.3017755995335984</v>
      </c>
      <c r="I18" s="151">
        <f>'P&amp;L(y)'!J43</f>
        <v>1.8257506345899857</v>
      </c>
      <c r="J18" s="151">
        <f>'P&amp;L(y)'!K43</f>
        <v>2.0624616294409708</v>
      </c>
      <c r="K18" s="151">
        <f>'P&amp;L(y)'!L43</f>
        <v>2.1317321256214772</v>
      </c>
      <c r="L18" s="151">
        <f>'P&amp;L(y)'!M43</f>
        <v>0.22758419990605877</v>
      </c>
    </row>
    <row r="19" spans="2:18" ht="12" customHeight="1" x14ac:dyDescent="0.2">
      <c r="B19" s="138"/>
      <c r="C19" s="139"/>
      <c r="D19" s="140"/>
      <c r="E19" s="140"/>
      <c r="F19" s="140"/>
      <c r="G19" s="140"/>
      <c r="H19" s="141"/>
      <c r="I19" s="140"/>
      <c r="J19" s="140"/>
      <c r="K19" s="140"/>
      <c r="L19" s="140"/>
      <c r="Q19" s="15"/>
      <c r="R19" s="15"/>
    </row>
    <row r="20" spans="2:18" ht="12" customHeight="1" x14ac:dyDescent="0.2">
      <c r="B20" s="148" t="s">
        <v>276</v>
      </c>
      <c r="C20" s="44"/>
      <c r="D20" s="44"/>
      <c r="E20" s="44"/>
      <c r="F20" s="44"/>
      <c r="G20" s="8"/>
      <c r="H20" s="14">
        <f>CF!G44</f>
        <v>89783</v>
      </c>
      <c r="I20" s="14">
        <f>CF!K44</f>
        <v>121303</v>
      </c>
      <c r="J20" s="14">
        <f>CF!O44</f>
        <v>125021</v>
      </c>
      <c r="K20" s="14">
        <f>CF!S44</f>
        <v>31564</v>
      </c>
      <c r="L20" s="14">
        <f>CF!W44</f>
        <v>52153</v>
      </c>
      <c r="Q20" s="15"/>
      <c r="R20" s="15"/>
    </row>
    <row r="21" spans="2:18" ht="12" customHeight="1" x14ac:dyDescent="0.2">
      <c r="B21" s="148" t="s">
        <v>277</v>
      </c>
      <c r="C21" s="44"/>
      <c r="D21" s="44"/>
      <c r="E21" s="44"/>
      <c r="F21" s="44"/>
      <c r="G21" s="8"/>
      <c r="H21" s="14">
        <f>CF!G64</f>
        <v>-45132</v>
      </c>
      <c r="I21" s="14">
        <f>CF!K64</f>
        <v>-52001</v>
      </c>
      <c r="J21" s="14">
        <f>CF!O64</f>
        <v>-59901</v>
      </c>
      <c r="K21" s="14">
        <f>CF!S64</f>
        <v>-66469</v>
      </c>
      <c r="L21" s="14">
        <f>CF!W64</f>
        <v>-47066</v>
      </c>
      <c r="Q21" s="15"/>
      <c r="R21" s="15"/>
    </row>
    <row r="22" spans="2:18" ht="12" customHeight="1" x14ac:dyDescent="0.2">
      <c r="B22" s="148" t="s">
        <v>278</v>
      </c>
      <c r="C22" s="44"/>
      <c r="D22" s="44"/>
      <c r="E22" s="44"/>
      <c r="F22" s="44"/>
      <c r="G22" s="8"/>
      <c r="H22" s="14">
        <f>CF!G77</f>
        <v>-56922</v>
      </c>
      <c r="I22" s="14">
        <f>CF!K77</f>
        <v>-64311</v>
      </c>
      <c r="J22" s="14">
        <f>CF!O77</f>
        <v>-70191</v>
      </c>
      <c r="K22" s="14">
        <f>CF!S77</f>
        <v>42486</v>
      </c>
      <c r="L22" s="14">
        <f>CF!W77</f>
        <v>-12939</v>
      </c>
      <c r="Q22" s="15"/>
      <c r="R22" s="15"/>
    </row>
    <row r="23" spans="2:18" s="15" customFormat="1" ht="12" customHeight="1" x14ac:dyDescent="0.2">
      <c r="B23" s="149" t="s">
        <v>279</v>
      </c>
      <c r="C23" s="44"/>
      <c r="D23" s="44"/>
      <c r="E23" s="44"/>
      <c r="F23" s="44"/>
      <c r="G23" s="150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</row>
    <row r="24" spans="2:18" ht="12" customHeight="1" x14ac:dyDescent="0.2">
      <c r="B24" s="138"/>
      <c r="C24" s="139"/>
      <c r="D24" s="140"/>
      <c r="E24" s="140"/>
      <c r="F24" s="140"/>
      <c r="G24" s="140"/>
      <c r="H24" s="141"/>
      <c r="I24" s="140"/>
      <c r="J24" s="140"/>
      <c r="K24" s="140"/>
      <c r="L24" s="140"/>
      <c r="Q24" s="15"/>
      <c r="R24" s="15"/>
    </row>
    <row r="25" spans="2:18" s="15" customFormat="1" ht="12" customHeight="1" x14ac:dyDescent="0.2">
      <c r="B25" s="149" t="s">
        <v>280</v>
      </c>
      <c r="C25" s="44"/>
      <c r="D25" s="44"/>
      <c r="E25" s="44"/>
      <c r="F25" s="44"/>
      <c r="G25" s="150"/>
      <c r="H25" s="7">
        <f>SUM(H26:H27)</f>
        <v>839190</v>
      </c>
      <c r="I25" s="7">
        <f t="shared" ref="I25:J25" si="2">SUM(I26:I27)</f>
        <v>887836</v>
      </c>
      <c r="J25" s="7">
        <f t="shared" si="2"/>
        <v>874949</v>
      </c>
      <c r="K25" s="7">
        <f t="shared" ref="K25:L25" si="3">SUM(K26:K27)</f>
        <v>999260</v>
      </c>
      <c r="L25" s="7">
        <f t="shared" si="3"/>
        <v>1042047</v>
      </c>
    </row>
    <row r="26" spans="2:18" ht="12" customHeight="1" x14ac:dyDescent="0.2">
      <c r="B26" s="148" t="s">
        <v>60</v>
      </c>
      <c r="C26" s="44"/>
      <c r="D26" s="44"/>
      <c r="E26" s="44"/>
      <c r="F26" s="44"/>
      <c r="G26" s="8"/>
      <c r="H26" s="14">
        <f>BS!Y10</f>
        <v>459944</v>
      </c>
      <c r="I26" s="14">
        <f>BS!Z10</f>
        <v>472363</v>
      </c>
      <c r="J26" s="14">
        <f>BS!AA10</f>
        <v>496611</v>
      </c>
      <c r="K26" s="14">
        <f>BS!AB10</f>
        <v>532118</v>
      </c>
      <c r="L26" s="14">
        <f>BS!AC10</f>
        <v>527979</v>
      </c>
      <c r="Q26" s="15"/>
      <c r="R26" s="15"/>
    </row>
    <row r="27" spans="2:18" ht="12" customHeight="1" x14ac:dyDescent="0.2">
      <c r="B27" s="148" t="s">
        <v>75</v>
      </c>
      <c r="C27" s="44"/>
      <c r="D27" s="44"/>
      <c r="E27" s="44"/>
      <c r="F27" s="44"/>
      <c r="G27" s="8"/>
      <c r="H27" s="14">
        <f>BS!Y29</f>
        <v>379246</v>
      </c>
      <c r="I27" s="14">
        <f>BS!Z29</f>
        <v>415473</v>
      </c>
      <c r="J27" s="14">
        <f>BS!AA29</f>
        <v>378338</v>
      </c>
      <c r="K27" s="14">
        <f>BS!AB29</f>
        <v>467142</v>
      </c>
      <c r="L27" s="14">
        <f>BS!AC29</f>
        <v>514068</v>
      </c>
      <c r="Q27" s="15"/>
      <c r="R27" s="15"/>
    </row>
    <row r="28" spans="2:18" s="15" customFormat="1" ht="12" customHeight="1" x14ac:dyDescent="0.2">
      <c r="B28" s="149" t="s">
        <v>281</v>
      </c>
      <c r="C28" s="44"/>
      <c r="D28" s="44"/>
      <c r="E28" s="44"/>
      <c r="F28" s="44"/>
      <c r="G28" s="150"/>
      <c r="H28" s="7">
        <f>BS!Y51</f>
        <v>476984</v>
      </c>
      <c r="I28" s="7">
        <f>BS!Z51</f>
        <v>492889</v>
      </c>
      <c r="J28" s="7">
        <f>BS!AA51</f>
        <v>517574</v>
      </c>
      <c r="K28" s="7">
        <f>BS!AB51</f>
        <v>551275</v>
      </c>
      <c r="L28" s="7">
        <f>BS!AC51</f>
        <v>539148</v>
      </c>
    </row>
    <row r="29" spans="2:18" ht="12" customHeight="1" x14ac:dyDescent="0.2">
      <c r="B29" s="148" t="s">
        <v>99</v>
      </c>
      <c r="C29" s="44"/>
      <c r="D29" s="44"/>
      <c r="E29" s="44"/>
      <c r="F29" s="44"/>
      <c r="G29" s="8"/>
      <c r="H29" s="14">
        <f>BS!Y64</f>
        <v>5593</v>
      </c>
      <c r="I29" s="14">
        <f>BS!Z64</f>
        <v>6700</v>
      </c>
      <c r="J29" s="14">
        <f>BS!AA64</f>
        <v>7485</v>
      </c>
      <c r="K29" s="14">
        <f>BS!AB64</f>
        <v>3930</v>
      </c>
      <c r="L29" s="14">
        <f>BS!AC64</f>
        <v>1801</v>
      </c>
      <c r="Q29" s="15"/>
      <c r="R29" s="15"/>
    </row>
    <row r="30" spans="2:18" ht="12" customHeight="1" x14ac:dyDescent="0.2">
      <c r="B30" s="148" t="s">
        <v>282</v>
      </c>
      <c r="C30" s="152"/>
      <c r="D30" s="152"/>
      <c r="E30" s="152"/>
      <c r="F30" s="152"/>
      <c r="G30" s="8"/>
      <c r="H30" s="14">
        <f>BS!Y53</f>
        <v>3311</v>
      </c>
      <c r="I30" s="14">
        <f>BS!Z53</f>
        <v>3286</v>
      </c>
      <c r="J30" s="14">
        <f>BS!AA53</f>
        <v>3281</v>
      </c>
      <c r="K30" s="14">
        <f>BS!AB53</f>
        <v>3278</v>
      </c>
      <c r="L30" s="14">
        <f>BS!AC53</f>
        <v>3265</v>
      </c>
      <c r="Q30" s="15"/>
      <c r="R30" s="15"/>
    </row>
    <row r="31" spans="2:18" s="15" customFormat="1" ht="12" customHeight="1" x14ac:dyDescent="0.2">
      <c r="B31" s="149" t="s">
        <v>101</v>
      </c>
      <c r="C31" s="44"/>
      <c r="D31" s="44"/>
      <c r="E31" s="44"/>
      <c r="F31" s="44"/>
      <c r="G31" s="150"/>
      <c r="H31" s="7">
        <f>BS!Y66</f>
        <v>54769</v>
      </c>
      <c r="I31" s="7">
        <f>BS!Z66</f>
        <v>57597</v>
      </c>
      <c r="J31" s="7">
        <f>BS!AA66</f>
        <v>46456</v>
      </c>
      <c r="K31" s="7">
        <f>BS!AB66</f>
        <v>71501</v>
      </c>
      <c r="L31" s="7">
        <f>BS!AC66</f>
        <v>45174</v>
      </c>
    </row>
    <row r="32" spans="2:18" s="15" customFormat="1" ht="12" customHeight="1" x14ac:dyDescent="0.2">
      <c r="B32" s="149" t="s">
        <v>111</v>
      </c>
      <c r="C32" s="44"/>
      <c r="D32" s="44"/>
      <c r="E32" s="44"/>
      <c r="F32" s="44"/>
      <c r="G32" s="150"/>
      <c r="H32" s="7">
        <f>BS!Y78</f>
        <v>307437</v>
      </c>
      <c r="I32" s="7">
        <f>BS!Z78</f>
        <v>337350</v>
      </c>
      <c r="J32" s="7">
        <f>BS!AA78</f>
        <v>310919</v>
      </c>
      <c r="K32" s="7">
        <f>BS!AB78</f>
        <v>376484</v>
      </c>
      <c r="L32" s="7">
        <f>BS!AC78</f>
        <v>457725</v>
      </c>
    </row>
    <row r="33" spans="2:18" ht="12" customHeight="1" x14ac:dyDescent="0.2">
      <c r="B33" s="148" t="s">
        <v>275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4">I17</f>
        <v>29253721.175342459</v>
      </c>
      <c r="J33" s="14">
        <f t="shared" si="4"/>
        <v>29204906.961748611</v>
      </c>
      <c r="K33" s="14">
        <f t="shared" ref="K33:L33" si="5">K17</f>
        <v>29178619.232876718</v>
      </c>
      <c r="L33" s="14">
        <f t="shared" si="5"/>
        <v>29070559.39178082</v>
      </c>
      <c r="Q33" s="15"/>
      <c r="R33" s="15"/>
    </row>
    <row r="34" spans="2:18" s="15" customFormat="1" ht="12" customHeight="1" x14ac:dyDescent="0.2">
      <c r="B34" s="149" t="s">
        <v>283</v>
      </c>
      <c r="C34" s="44"/>
      <c r="D34" s="44"/>
      <c r="E34" s="44"/>
      <c r="F34" s="44"/>
      <c r="G34" s="150"/>
      <c r="H34" s="151">
        <f>H28*1000/H33</f>
        <v>16.196231376761872</v>
      </c>
      <c r="I34" s="151">
        <f t="shared" ref="I34:J34" si="6">I28*1000/I33</f>
        <v>16.848762488905141</v>
      </c>
      <c r="J34" s="151">
        <f t="shared" si="6"/>
        <v>17.72215883713984</v>
      </c>
      <c r="K34" s="151">
        <f t="shared" ref="K34:L34" si="7">K28*1000/K33</f>
        <v>18.89311470156396</v>
      </c>
      <c r="L34" s="151">
        <f t="shared" si="7"/>
        <v>18.546185944823424</v>
      </c>
    </row>
    <row r="35" spans="2:18" ht="12" customHeight="1" x14ac:dyDescent="0.2">
      <c r="B35" s="3"/>
    </row>
    <row r="36" spans="2:18" ht="12" customHeight="1" x14ac:dyDescent="0.2">
      <c r="I36" s="111"/>
      <c r="J36" s="111"/>
      <c r="K36" s="111"/>
      <c r="L36" s="111"/>
    </row>
    <row r="37" spans="2:18" ht="12" customHeight="1" x14ac:dyDescent="0.2">
      <c r="M37" s="3" t="s">
        <v>295</v>
      </c>
    </row>
  </sheetData>
  <mergeCells count="2">
    <mergeCell ref="B8:B9"/>
    <mergeCell ref="H8:L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9" customFormat="1" ht="12" customHeight="1" x14ac:dyDescent="0.2">
      <c r="B6" s="97" t="s">
        <v>266</v>
      </c>
      <c r="C6" s="98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</row>
    <row r="7" spans="2:20" ht="12" customHeight="1" x14ac:dyDescent="0.2">
      <c r="B7" s="186" t="s">
        <v>59</v>
      </c>
      <c r="C7" s="187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88"/>
      <c r="C8" s="189"/>
      <c r="D8" s="4" t="s">
        <v>51</v>
      </c>
      <c r="E8" s="4" t="s">
        <v>52</v>
      </c>
      <c r="F8" s="4" t="s">
        <v>53</v>
      </c>
      <c r="G8" s="4" t="s">
        <v>54</v>
      </c>
      <c r="H8" s="4" t="s">
        <v>234</v>
      </c>
      <c r="I8" s="4" t="s">
        <v>235</v>
      </c>
      <c r="J8" s="4" t="s">
        <v>236</v>
      </c>
      <c r="K8" s="4" t="s">
        <v>237</v>
      </c>
      <c r="L8" s="4" t="s">
        <v>238</v>
      </c>
      <c r="M8" s="4" t="s">
        <v>239</v>
      </c>
      <c r="N8" s="4" t="s">
        <v>240</v>
      </c>
      <c r="O8" s="4" t="s">
        <v>241</v>
      </c>
      <c r="P8" s="4" t="s">
        <v>242</v>
      </c>
      <c r="Q8" s="4" t="s">
        <v>243</v>
      </c>
      <c r="R8" s="4" t="s">
        <v>244</v>
      </c>
      <c r="S8" s="4" t="s">
        <v>245</v>
      </c>
    </row>
    <row r="9" spans="2:20" ht="12" customHeight="1" x14ac:dyDescent="0.2">
      <c r="B9" s="190" t="s">
        <v>26</v>
      </c>
      <c r="C9" s="191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92" t="s">
        <v>0</v>
      </c>
      <c r="C10" s="192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92" t="s">
        <v>33</v>
      </c>
      <c r="C13" s="192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92" t="s">
        <v>3</v>
      </c>
      <c r="C16" s="192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92" t="s">
        <v>6</v>
      </c>
      <c r="C19" s="192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92" t="s">
        <v>34</v>
      </c>
      <c r="C20" s="192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93" t="s">
        <v>7</v>
      </c>
      <c r="C23" s="194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93" t="s">
        <v>27</v>
      </c>
      <c r="C24" s="194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92" t="s">
        <v>8</v>
      </c>
      <c r="C25" s="192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92" t="s">
        <v>37</v>
      </c>
      <c r="C26" s="192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93" t="s">
        <v>28</v>
      </c>
      <c r="C29" s="194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92" t="s">
        <v>9</v>
      </c>
      <c r="C30" s="192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92" t="s">
        <v>12</v>
      </c>
      <c r="C33" s="192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95" t="s">
        <v>13</v>
      </c>
      <c r="C34" s="196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95" t="s">
        <v>15</v>
      </c>
      <c r="C36" s="196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92" t="s">
        <v>16</v>
      </c>
      <c r="C37" s="192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95"/>
      <c r="C38" s="196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92" t="s">
        <v>8</v>
      </c>
      <c r="C39" s="192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92" t="s">
        <v>23</v>
      </c>
      <c r="C41" s="192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229</v>
      </c>
      <c r="C42" s="12"/>
      <c r="D42" s="9"/>
      <c r="E42" s="9"/>
      <c r="F42" s="9"/>
      <c r="G42" s="9"/>
      <c r="H42" s="105">
        <f t="shared" ref="H42:R42" si="47">H41/H10</f>
        <v>0.16189906550261474</v>
      </c>
      <c r="I42" s="105">
        <f t="shared" si="47"/>
        <v>0.1757299838358074</v>
      </c>
      <c r="J42" s="105">
        <f t="shared" si="47"/>
        <v>0.16916389336068891</v>
      </c>
      <c r="K42" s="105">
        <f t="shared" si="47"/>
        <v>0.13958310637157231</v>
      </c>
      <c r="L42" s="105">
        <f t="shared" si="47"/>
        <v>0.15679196532363199</v>
      </c>
      <c r="M42" s="105">
        <f t="shared" si="47"/>
        <v>0.15615185357383457</v>
      </c>
      <c r="N42" s="105">
        <f t="shared" si="47"/>
        <v>0.12508218159141929</v>
      </c>
      <c r="O42" s="105">
        <f t="shared" si="47"/>
        <v>0.13889591625790615</v>
      </c>
      <c r="P42" s="105">
        <f t="shared" si="47"/>
        <v>0.14774022873837603</v>
      </c>
      <c r="Q42" s="105">
        <f t="shared" si="47"/>
        <v>0.13903069820730557</v>
      </c>
      <c r="R42" s="105">
        <f t="shared" si="47"/>
        <v>0.13715378054774996</v>
      </c>
      <c r="S42" s="106"/>
      <c r="T42" s="8"/>
    </row>
    <row r="43" spans="2:42" ht="12" customHeight="1" x14ac:dyDescent="0.2">
      <c r="B43" s="11"/>
      <c r="C43" s="12" t="s">
        <v>255</v>
      </c>
      <c r="D43" s="9"/>
      <c r="E43" s="9"/>
      <c r="F43" s="9"/>
      <c r="G43" s="9"/>
      <c r="H43" s="110">
        <f t="shared" ref="H43:R43" si="48">H60/H77*1000</f>
        <v>0.48629092702931653</v>
      </c>
      <c r="I43" s="110">
        <f t="shared" si="48"/>
        <v>0.68601449996984343</v>
      </c>
      <c r="J43" s="110">
        <f t="shared" si="48"/>
        <v>0.57858864395856124</v>
      </c>
      <c r="K43" s="110">
        <f t="shared" si="48"/>
        <v>0.5507330578642875</v>
      </c>
      <c r="L43" s="110">
        <f t="shared" si="48"/>
        <v>0.51925168977184322</v>
      </c>
      <c r="M43" s="110">
        <f t="shared" si="48"/>
        <v>0.50184838239823248</v>
      </c>
      <c r="N43" s="110">
        <f t="shared" si="48"/>
        <v>0.49119321996232679</v>
      </c>
      <c r="O43" s="110">
        <f t="shared" si="48"/>
        <v>0.31318925552976346</v>
      </c>
      <c r="P43" s="110">
        <f t="shared" si="48"/>
        <v>0.57807041665457937</v>
      </c>
      <c r="Q43" s="110">
        <f t="shared" si="48"/>
        <v>0.49119492186761721</v>
      </c>
      <c r="R43" s="110">
        <f t="shared" si="48"/>
        <v>0.5710843290881007</v>
      </c>
      <c r="S43" s="110"/>
      <c r="T43" s="8"/>
    </row>
    <row r="44" spans="2:42" ht="12" customHeight="1" x14ac:dyDescent="0.2">
      <c r="H44" s="109" t="s">
        <v>256</v>
      </c>
      <c r="T44" s="8"/>
    </row>
    <row r="45" spans="2:42" s="15" customFormat="1" ht="12" customHeight="1" x14ac:dyDescent="0.2">
      <c r="B45" s="197"/>
      <c r="C45" s="197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95" t="s">
        <v>38</v>
      </c>
      <c r="C47" s="19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92" t="s">
        <v>39</v>
      </c>
      <c r="C48" s="192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92" t="s">
        <v>19</v>
      </c>
      <c r="C58" s="192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92" t="s">
        <v>20</v>
      </c>
      <c r="C59" s="192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92" t="s">
        <v>21</v>
      </c>
      <c r="C62" s="192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7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15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11" customFormat="1" ht="12" customHeight="1" outlineLevel="1" x14ac:dyDescent="0.2">
      <c r="C75" s="116" t="s">
        <v>264</v>
      </c>
      <c r="H75" s="111">
        <f>H60/H74*1000</f>
        <v>0.48629092702931653</v>
      </c>
      <c r="I75" s="111">
        <f>(H60+I60)/I74*1000</f>
        <v>1.1726843670698026</v>
      </c>
      <c r="J75" s="111">
        <f>(H60+I60+J60)/J74*1000</f>
        <v>1.7509158561556168</v>
      </c>
      <c r="K75" s="111">
        <f>(H60+I60+J60+K60)/K74*1000</f>
        <v>2.3017755995335984</v>
      </c>
      <c r="L75" s="111">
        <f>L60/L74*1000</f>
        <v>0.51701243462900714</v>
      </c>
      <c r="M75" s="111">
        <f>(L60+M60)/M74*1000</f>
        <v>1.0170849864579192</v>
      </c>
      <c r="N75" s="111">
        <f>(L60+M60+N60)/N74*1000</f>
        <v>1.5116009459518185</v>
      </c>
      <c r="O75" s="111">
        <f>(L60+M60+N60+O60)/O74*1000</f>
        <v>1.8257506345899857</v>
      </c>
      <c r="P75" s="111">
        <f>P60/P74*1000</f>
        <v>0.57807041665457937</v>
      </c>
      <c r="Q75" s="111">
        <f>(P60+Q60)/Q74*1000</f>
        <v>1.069272248066105</v>
      </c>
      <c r="R75" s="111">
        <f>(P60+Q60+R60)/R74*1000</f>
        <v>1.6403546256486397</v>
      </c>
    </row>
    <row r="76" spans="2:20" ht="12" customHeight="1" outlineLevel="1" x14ac:dyDescent="0.2">
      <c r="J76" s="107"/>
    </row>
    <row r="77" spans="2:20" ht="12" customHeight="1" outlineLevel="1" x14ac:dyDescent="0.2">
      <c r="C77" s="115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M78"/>
  <sheetViews>
    <sheetView showGridLines="0" zoomScale="98" zoomScaleNormal="98" zoomScaleSheetLayoutView="100" workbookViewId="0">
      <pane xSplit="3" ySplit="8" topLeftCell="H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O32" sqref="O3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16384" width="9.140625" style="3"/>
  </cols>
  <sheetData>
    <row r="1" spans="2:27" s="1" customFormat="1" ht="12" hidden="1" customHeight="1" x14ac:dyDescent="0.2">
      <c r="C1" s="2"/>
    </row>
    <row r="2" spans="2:27" s="1" customFormat="1" ht="12" hidden="1" customHeight="1" x14ac:dyDescent="0.2">
      <c r="C2" s="2"/>
    </row>
    <row r="3" spans="2:27" s="1" customFormat="1" ht="12" hidden="1" customHeight="1" x14ac:dyDescent="0.2">
      <c r="C3" s="2"/>
    </row>
    <row r="4" spans="2:27" s="1" customFormat="1" ht="12" hidden="1" customHeight="1" x14ac:dyDescent="0.2">
      <c r="C4" s="2"/>
    </row>
    <row r="5" spans="2:27" s="1" customFormat="1" ht="12" customHeight="1" x14ac:dyDescent="0.2">
      <c r="C5" s="2"/>
    </row>
    <row r="6" spans="2:27" s="99" customFormat="1" ht="12" customHeight="1" x14ac:dyDescent="0.2">
      <c r="B6" s="97" t="s">
        <v>266</v>
      </c>
      <c r="C6" s="98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</row>
    <row r="7" spans="2:27" ht="12" customHeight="1" x14ac:dyDescent="0.2">
      <c r="B7" s="181" t="s">
        <v>59</v>
      </c>
      <c r="C7" s="200"/>
      <c r="D7" s="146"/>
      <c r="E7" s="146"/>
      <c r="F7" s="146"/>
      <c r="G7" s="146"/>
      <c r="H7" s="198" t="s">
        <v>122</v>
      </c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</row>
    <row r="8" spans="2:27" ht="12" customHeight="1" x14ac:dyDescent="0.2">
      <c r="B8" s="201"/>
      <c r="C8" s="202"/>
      <c r="D8" s="147" t="s">
        <v>51</v>
      </c>
      <c r="E8" s="147" t="s">
        <v>52</v>
      </c>
      <c r="F8" s="147" t="s">
        <v>53</v>
      </c>
      <c r="G8" s="147" t="s">
        <v>54</v>
      </c>
      <c r="H8" s="147" t="s">
        <v>234</v>
      </c>
      <c r="I8" s="147" t="s">
        <v>235</v>
      </c>
      <c r="J8" s="147" t="s">
        <v>236</v>
      </c>
      <c r="K8" s="147" t="s">
        <v>237</v>
      </c>
      <c r="L8" s="147" t="s">
        <v>238</v>
      </c>
      <c r="M8" s="147" t="s">
        <v>239</v>
      </c>
      <c r="N8" s="147" t="s">
        <v>240</v>
      </c>
      <c r="O8" s="147" t="s">
        <v>241</v>
      </c>
      <c r="P8" s="147" t="s">
        <v>242</v>
      </c>
      <c r="Q8" s="147" t="s">
        <v>243</v>
      </c>
      <c r="R8" s="147" t="s">
        <v>244</v>
      </c>
      <c r="S8" s="147" t="s">
        <v>245</v>
      </c>
      <c r="T8" s="147" t="s">
        <v>296</v>
      </c>
      <c r="U8" s="147" t="s">
        <v>298</v>
      </c>
      <c r="V8" s="147" t="s">
        <v>302</v>
      </c>
      <c r="W8" s="147" t="s">
        <v>307</v>
      </c>
      <c r="X8" s="147" t="s">
        <v>310</v>
      </c>
      <c r="Y8" s="147" t="s">
        <v>313</v>
      </c>
      <c r="Z8" s="147" t="s">
        <v>316</v>
      </c>
      <c r="AA8" s="147" t="s">
        <v>319</v>
      </c>
    </row>
    <row r="9" spans="2:27" ht="12" customHeight="1" x14ac:dyDescent="0.2">
      <c r="B9" s="190" t="s">
        <v>26</v>
      </c>
      <c r="C9" s="191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</row>
    <row r="10" spans="2:27" ht="12" customHeight="1" x14ac:dyDescent="0.2">
      <c r="B10" s="192" t="s">
        <v>0</v>
      </c>
      <c r="C10" s="192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" si="5">SUM(AA11:AA12)</f>
        <v>306792</v>
      </c>
    </row>
    <row r="11" spans="2:27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</row>
    <row r="12" spans="2:27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</row>
    <row r="13" spans="2:27" ht="12" customHeight="1" x14ac:dyDescent="0.2">
      <c r="B13" s="192" t="s">
        <v>33</v>
      </c>
      <c r="C13" s="192"/>
      <c r="D13" s="44"/>
      <c r="E13" s="44"/>
      <c r="F13" s="44"/>
      <c r="G13" s="44"/>
      <c r="H13" s="44">
        <f t="shared" ref="H13:S13" si="6">SUM(H14:H15)</f>
        <v>-124522</v>
      </c>
      <c r="I13" s="44">
        <f t="shared" si="6"/>
        <v>-136676</v>
      </c>
      <c r="J13" s="44">
        <f t="shared" si="6"/>
        <v>-139161</v>
      </c>
      <c r="K13" s="44">
        <f t="shared" si="6"/>
        <v>-168538</v>
      </c>
      <c r="L13" s="44">
        <f t="shared" si="6"/>
        <v>-149282</v>
      </c>
      <c r="M13" s="44">
        <f t="shared" si="6"/>
        <v>-147923</v>
      </c>
      <c r="N13" s="44">
        <f t="shared" si="6"/>
        <v>-163962</v>
      </c>
      <c r="O13" s="44">
        <f t="shared" si="6"/>
        <v>-178664</v>
      </c>
      <c r="P13" s="44">
        <f t="shared" si="6"/>
        <v>-163484</v>
      </c>
      <c r="Q13" s="44">
        <f t="shared" si="6"/>
        <v>-176972</v>
      </c>
      <c r="R13" s="44">
        <f t="shared" si="6"/>
        <v>-189344</v>
      </c>
      <c r="S13" s="44">
        <f t="shared" si="6"/>
        <v>-175440</v>
      </c>
      <c r="T13" s="44">
        <f t="shared" ref="T13:U13" si="7">SUM(T14:T15)</f>
        <v>-165134</v>
      </c>
      <c r="U13" s="44">
        <f t="shared" si="7"/>
        <v>-181649</v>
      </c>
      <c r="V13" s="44">
        <f t="shared" ref="V13:W13" si="8">SUM(V14:V15)</f>
        <v>-188749</v>
      </c>
      <c r="W13" s="44">
        <f t="shared" si="8"/>
        <v>-190974</v>
      </c>
      <c r="X13" s="44">
        <f t="shared" ref="X13:Z13" si="9">SUM(X14:X15)</f>
        <v>-190396</v>
      </c>
      <c r="Y13" s="44">
        <f t="shared" si="9"/>
        <v>-199313</v>
      </c>
      <c r="Z13" s="44">
        <f t="shared" si="9"/>
        <v>-224931</v>
      </c>
      <c r="AA13" s="44">
        <f t="shared" ref="AA13" si="10">SUM(AA14:AA15)</f>
        <v>-242891</v>
      </c>
    </row>
    <row r="14" spans="2:27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</row>
    <row r="15" spans="2:27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</row>
    <row r="16" spans="2:27" ht="12" customHeight="1" x14ac:dyDescent="0.2">
      <c r="B16" s="192" t="s">
        <v>3</v>
      </c>
      <c r="C16" s="192"/>
      <c r="D16" s="44"/>
      <c r="E16" s="44"/>
      <c r="F16" s="44"/>
      <c r="G16" s="44"/>
      <c r="H16" s="44">
        <f t="shared" ref="H16:S16" si="11">H10+H13</f>
        <v>57715</v>
      </c>
      <c r="I16" s="44">
        <f t="shared" si="11"/>
        <v>65623</v>
      </c>
      <c r="J16" s="44">
        <f t="shared" si="11"/>
        <v>63016</v>
      </c>
      <c r="K16" s="44">
        <f t="shared" si="11"/>
        <v>72551</v>
      </c>
      <c r="L16" s="44">
        <f t="shared" si="11"/>
        <v>63197</v>
      </c>
      <c r="M16" s="44">
        <f t="shared" si="11"/>
        <v>62859</v>
      </c>
      <c r="N16" s="44">
        <f t="shared" si="11"/>
        <v>56533</v>
      </c>
      <c r="O16" s="44">
        <f t="shared" si="11"/>
        <v>55173</v>
      </c>
      <c r="P16" s="44">
        <f t="shared" si="11"/>
        <v>61052</v>
      </c>
      <c r="Q16" s="44">
        <f t="shared" si="11"/>
        <v>60436</v>
      </c>
      <c r="R16" s="44">
        <f t="shared" si="11"/>
        <v>54782</v>
      </c>
      <c r="S16" s="44">
        <f t="shared" si="11"/>
        <v>53340</v>
      </c>
      <c r="T16" s="44">
        <f t="shared" ref="T16:U16" si="12">T10+T13</f>
        <v>59364</v>
      </c>
      <c r="U16" s="44">
        <f t="shared" si="12"/>
        <v>55769</v>
      </c>
      <c r="V16" s="44">
        <f t="shared" ref="V16:W16" si="13">V10+V13</f>
        <v>51387</v>
      </c>
      <c r="W16" s="44">
        <f t="shared" si="13"/>
        <v>47057</v>
      </c>
      <c r="X16" s="44">
        <f t="shared" ref="X16:Z16" si="14">X10+X13</f>
        <v>46667</v>
      </c>
      <c r="Y16" s="44">
        <f t="shared" si="14"/>
        <v>57398</v>
      </c>
      <c r="Z16" s="44">
        <f t="shared" si="14"/>
        <v>56295</v>
      </c>
      <c r="AA16" s="44">
        <f t="shared" ref="AA16" si="15">AA10+AA13</f>
        <v>63901</v>
      </c>
    </row>
    <row r="17" spans="2:39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</row>
    <row r="18" spans="2:39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</row>
    <row r="19" spans="2:39" ht="12" customHeight="1" x14ac:dyDescent="0.2">
      <c r="B19" s="192" t="s">
        <v>6</v>
      </c>
      <c r="C19" s="192"/>
      <c r="D19" s="44"/>
      <c r="E19" s="44"/>
      <c r="F19" s="44"/>
      <c r="G19" s="44"/>
      <c r="H19" s="44">
        <f t="shared" ref="H19:R19" si="16">SUM(H16:H18)</f>
        <v>20311</v>
      </c>
      <c r="I19" s="44">
        <f t="shared" si="16"/>
        <v>25490</v>
      </c>
      <c r="J19" s="44">
        <f t="shared" si="16"/>
        <v>23950</v>
      </c>
      <c r="K19" s="44">
        <f t="shared" si="16"/>
        <v>27119</v>
      </c>
      <c r="L19" s="44">
        <f t="shared" si="16"/>
        <v>22167</v>
      </c>
      <c r="M19" s="44">
        <f t="shared" si="16"/>
        <v>20675</v>
      </c>
      <c r="N19" s="44">
        <f t="shared" si="16"/>
        <v>17636</v>
      </c>
      <c r="O19" s="44">
        <f t="shared" si="16"/>
        <v>14056</v>
      </c>
      <c r="P19" s="44">
        <f t="shared" si="16"/>
        <v>19608</v>
      </c>
      <c r="Q19" s="44">
        <f t="shared" si="16"/>
        <v>21730</v>
      </c>
      <c r="R19" s="44">
        <f t="shared" si="16"/>
        <v>15984</v>
      </c>
      <c r="S19" s="44">
        <f t="shared" ref="S19:T19" si="17">SUM(S16:S18)</f>
        <v>13916</v>
      </c>
      <c r="T19" s="44">
        <f t="shared" si="17"/>
        <v>17065</v>
      </c>
      <c r="U19" s="44">
        <f t="shared" ref="U19:V19" si="18">SUM(U16:U18)</f>
        <v>15835</v>
      </c>
      <c r="V19" s="44">
        <f t="shared" si="18"/>
        <v>13239</v>
      </c>
      <c r="W19" s="44">
        <f t="shared" ref="W19:X19" si="19">SUM(W16:W18)</f>
        <v>2601</v>
      </c>
      <c r="X19" s="44">
        <f t="shared" si="19"/>
        <v>3244</v>
      </c>
      <c r="Y19" s="44">
        <f t="shared" ref="Y19:Z19" si="20">SUM(Y16:Y18)</f>
        <v>11031</v>
      </c>
      <c r="Z19" s="44">
        <f t="shared" si="20"/>
        <v>14491</v>
      </c>
      <c r="AA19" s="44">
        <f t="shared" ref="AA19" si="21">SUM(AA16:AA18)</f>
        <v>16324</v>
      </c>
    </row>
    <row r="20" spans="2:39" ht="12" customHeight="1" x14ac:dyDescent="0.2">
      <c r="B20" s="192" t="s">
        <v>34</v>
      </c>
      <c r="C20" s="192"/>
      <c r="D20" s="44"/>
      <c r="E20" s="44"/>
      <c r="F20" s="44"/>
      <c r="G20" s="44"/>
      <c r="H20" s="44">
        <f t="shared" ref="H20:R20" si="22">SUM(H21:H22)</f>
        <v>-1001</v>
      </c>
      <c r="I20" s="44">
        <f t="shared" si="22"/>
        <v>-575</v>
      </c>
      <c r="J20" s="44">
        <f t="shared" si="22"/>
        <v>-788.95153201599896</v>
      </c>
      <c r="K20" s="44">
        <f t="shared" si="22"/>
        <v>-4722.048467984001</v>
      </c>
      <c r="L20" s="44">
        <f t="shared" si="22"/>
        <v>-783</v>
      </c>
      <c r="M20" s="44">
        <f t="shared" si="22"/>
        <v>-1064</v>
      </c>
      <c r="N20" s="44">
        <f t="shared" si="22"/>
        <v>-3020.0043700000015</v>
      </c>
      <c r="O20" s="44">
        <f t="shared" si="22"/>
        <v>5357.0043700000015</v>
      </c>
      <c r="P20" s="44">
        <f t="shared" si="22"/>
        <v>782</v>
      </c>
      <c r="Q20" s="44">
        <f t="shared" si="22"/>
        <v>-2110</v>
      </c>
      <c r="R20" s="44">
        <f t="shared" si="22"/>
        <v>3321.1267100000005</v>
      </c>
      <c r="S20" s="44">
        <f t="shared" ref="S20:T20" si="23">SUM(S21:S22)</f>
        <v>4007.8732900000032</v>
      </c>
      <c r="T20" s="44">
        <f t="shared" si="23"/>
        <v>39047</v>
      </c>
      <c r="U20" s="44">
        <f t="shared" ref="U20:V20" si="24">SUM(U21:U22)</f>
        <v>90</v>
      </c>
      <c r="V20" s="44">
        <f t="shared" si="24"/>
        <v>3332.2450400000034</v>
      </c>
      <c r="W20" s="44">
        <f t="shared" ref="W20:X20" si="25">SUM(W21:W22)</f>
        <v>1955.7549599999973</v>
      </c>
      <c r="X20" s="44">
        <f t="shared" si="25"/>
        <v>-1097</v>
      </c>
      <c r="Y20" s="44">
        <f t="shared" ref="Y20:Z20" si="26">SUM(Y21:Y22)</f>
        <v>246.79930000000002</v>
      </c>
      <c r="Z20" s="44">
        <f t="shared" si="26"/>
        <v>-9929.9569599999995</v>
      </c>
      <c r="AA20" s="44">
        <f t="shared" ref="AA20" si="27">SUM(AA21:AA22)</f>
        <v>-3413.8423400000011</v>
      </c>
    </row>
    <row r="21" spans="2:39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7595.6926299999996</v>
      </c>
      <c r="S21" s="14">
        <v>2590.3073700000045</v>
      </c>
      <c r="T21" s="10">
        <v>39403</v>
      </c>
      <c r="U21" s="10">
        <v>637</v>
      </c>
      <c r="V21" s="10">
        <v>3529.0982400000066</v>
      </c>
      <c r="W21" s="10">
        <v>2472.9017599999943</v>
      </c>
      <c r="X21" s="10">
        <v>867</v>
      </c>
      <c r="Y21" s="10">
        <v>988</v>
      </c>
      <c r="Z21" s="10">
        <v>734.02462000000014</v>
      </c>
      <c r="AA21" s="10">
        <v>2334.9753799999999</v>
      </c>
    </row>
    <row r="22" spans="2:39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-1436</v>
      </c>
      <c r="Q22" s="14">
        <v>-2976</v>
      </c>
      <c r="R22" s="14">
        <v>-4274.5659199999991</v>
      </c>
      <c r="S22" s="14">
        <v>1417.5659199999989</v>
      </c>
      <c r="T22" s="10">
        <v>-356</v>
      </c>
      <c r="U22" s="10">
        <v>-547</v>
      </c>
      <c r="V22" s="10">
        <v>-196.85320000000297</v>
      </c>
      <c r="W22" s="10">
        <v>-517.14679999999703</v>
      </c>
      <c r="X22" s="10">
        <v>-1964</v>
      </c>
      <c r="Y22" s="10">
        <v>-741.20069999999998</v>
      </c>
      <c r="Z22" s="10">
        <v>-10663.98158</v>
      </c>
      <c r="AA22" s="10">
        <v>-5748.8177200000009</v>
      </c>
    </row>
    <row r="23" spans="2:39" s="15" customFormat="1" ht="12" customHeight="1" x14ac:dyDescent="0.2">
      <c r="B23" s="193" t="s">
        <v>7</v>
      </c>
      <c r="C23" s="194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458.97626740199996</v>
      </c>
      <c r="S23" s="7">
        <v>493.02373259800004</v>
      </c>
      <c r="T23" s="10">
        <v>302</v>
      </c>
      <c r="U23" s="10">
        <v>280</v>
      </c>
      <c r="V23" s="10">
        <v>378.66145999999992</v>
      </c>
      <c r="W23" s="10">
        <v>675.33854000000019</v>
      </c>
      <c r="X23" s="10">
        <v>93</v>
      </c>
      <c r="Y23" s="10">
        <v>351</v>
      </c>
      <c r="Z23" s="10">
        <v>0</v>
      </c>
      <c r="AA23" s="10">
        <v>0</v>
      </c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2:39" s="15" customFormat="1" ht="12" customHeight="1" x14ac:dyDescent="0.2">
      <c r="B24" s="193" t="s">
        <v>27</v>
      </c>
      <c r="C24" s="194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10">
        <v>0</v>
      </c>
      <c r="W24" s="10">
        <v>0</v>
      </c>
      <c r="X24" s="10">
        <v>0</v>
      </c>
      <c r="Y24" s="10"/>
      <c r="Z24" s="10">
        <v>0</v>
      </c>
      <c r="AA24" s="10">
        <v>0</v>
      </c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2:39" ht="12" customHeight="1" x14ac:dyDescent="0.2">
      <c r="B25" s="192" t="s">
        <v>8</v>
      </c>
      <c r="C25" s="192"/>
      <c r="D25" s="44"/>
      <c r="E25" s="44"/>
      <c r="F25" s="44"/>
      <c r="G25" s="44"/>
      <c r="H25" s="44">
        <f t="shared" ref="H25:R25" si="28">SUM(H19:H20)+H23+H24</f>
        <v>19467</v>
      </c>
      <c r="I25" s="44">
        <f t="shared" si="28"/>
        <v>25211</v>
      </c>
      <c r="J25" s="44">
        <f t="shared" si="28"/>
        <v>23641.048467984001</v>
      </c>
      <c r="K25" s="44">
        <f t="shared" si="28"/>
        <v>22805.951532015999</v>
      </c>
      <c r="L25" s="44">
        <f t="shared" si="28"/>
        <v>21619</v>
      </c>
      <c r="M25" s="44">
        <f t="shared" si="28"/>
        <v>19939</v>
      </c>
      <c r="N25" s="44">
        <f t="shared" si="28"/>
        <v>15218.995629999998</v>
      </c>
      <c r="O25" s="44">
        <f t="shared" si="28"/>
        <v>19640.004370000002</v>
      </c>
      <c r="P25" s="44">
        <f t="shared" si="28"/>
        <v>20384</v>
      </c>
      <c r="Q25" s="44">
        <f t="shared" si="28"/>
        <v>20026</v>
      </c>
      <c r="R25" s="44">
        <f t="shared" si="28"/>
        <v>19764.102977401999</v>
      </c>
      <c r="S25" s="44">
        <f t="shared" ref="S25:U25" si="29">SUM(S19:S20)+S23+S24</f>
        <v>18416.897022598005</v>
      </c>
      <c r="T25" s="44">
        <f t="shared" si="29"/>
        <v>56414</v>
      </c>
      <c r="U25" s="44">
        <f t="shared" si="29"/>
        <v>16205</v>
      </c>
      <c r="V25" s="44">
        <f t="shared" ref="V25:W25" si="30">SUM(V19:V20)+V23+V24</f>
        <v>16949.906500000001</v>
      </c>
      <c r="W25" s="44">
        <f t="shared" si="30"/>
        <v>5232.0934999999972</v>
      </c>
      <c r="X25" s="44">
        <f t="shared" ref="X25:Y25" si="31">SUM(X19:X20)+X23+X24</f>
        <v>2240</v>
      </c>
      <c r="Y25" s="44">
        <f t="shared" si="31"/>
        <v>11628.799300000001</v>
      </c>
      <c r="Z25" s="44">
        <f t="shared" ref="Z25:AA25" si="32">SUM(Z19:Z20)+Z23+Z24</f>
        <v>4561.0430400000005</v>
      </c>
      <c r="AA25" s="44">
        <f t="shared" si="32"/>
        <v>12910.157659999999</v>
      </c>
    </row>
    <row r="26" spans="2:39" ht="12" customHeight="1" x14ac:dyDescent="0.2">
      <c r="B26" s="192" t="s">
        <v>37</v>
      </c>
      <c r="C26" s="192"/>
      <c r="D26" s="44"/>
      <c r="E26" s="44"/>
      <c r="F26" s="44"/>
      <c r="G26" s="44"/>
      <c r="H26" s="44">
        <f t="shared" ref="H26" si="33">SUM(H27:H28)</f>
        <v>56</v>
      </c>
      <c r="I26" s="44">
        <f t="shared" ref="I26:R26" si="34">SUM(I27:I28)</f>
        <v>1357</v>
      </c>
      <c r="J26" s="44">
        <f t="shared" si="34"/>
        <v>-910.61839000000236</v>
      </c>
      <c r="K26" s="44">
        <f t="shared" si="34"/>
        <v>146.61839000000236</v>
      </c>
      <c r="L26" s="44">
        <f t="shared" si="34"/>
        <v>208</v>
      </c>
      <c r="M26" s="44">
        <f t="shared" si="34"/>
        <v>-597</v>
      </c>
      <c r="N26" s="44">
        <f t="shared" si="34"/>
        <v>-422.33050000000821</v>
      </c>
      <c r="O26" s="44">
        <f t="shared" si="34"/>
        <v>-1721.6694999999918</v>
      </c>
      <c r="P26" s="44">
        <f t="shared" si="34"/>
        <v>3791</v>
      </c>
      <c r="Q26" s="44">
        <f t="shared" si="34"/>
        <v>-353</v>
      </c>
      <c r="R26" s="44">
        <f t="shared" si="34"/>
        <v>1021.1312677904007</v>
      </c>
      <c r="S26" s="44">
        <f t="shared" ref="S26:T26" si="35">SUM(S27:S28)</f>
        <v>-1133.1312677904009</v>
      </c>
      <c r="T26" s="44">
        <f t="shared" si="35"/>
        <v>-2383</v>
      </c>
      <c r="U26" s="44">
        <f t="shared" ref="U26:V26" si="36">SUM(U27:U28)</f>
        <v>-3069</v>
      </c>
      <c r="V26" s="44">
        <f t="shared" si="36"/>
        <v>-447.62348500001031</v>
      </c>
      <c r="W26" s="44">
        <f t="shared" ref="W26:X26" si="37">SUM(W27:W28)</f>
        <v>-3657.376514999989</v>
      </c>
      <c r="X26" s="44">
        <f t="shared" si="37"/>
        <v>-3625</v>
      </c>
      <c r="Y26" s="44">
        <f t="shared" ref="Y26:Z26" si="38">SUM(Y27:Y28)</f>
        <v>-6195.4852099999998</v>
      </c>
      <c r="Z26" s="44">
        <f t="shared" si="38"/>
        <v>-7183.0202672657997</v>
      </c>
      <c r="AA26" s="44">
        <f t="shared" ref="AA26" si="39">SUM(AA27:AA28)</f>
        <v>1578.5054772657995</v>
      </c>
      <c r="AB26" s="15"/>
    </row>
    <row r="27" spans="2:39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397.45502220959997</v>
      </c>
      <c r="T27" s="10">
        <v>347</v>
      </c>
      <c r="U27" s="10">
        <v>295</v>
      </c>
      <c r="V27" s="10">
        <v>281.79032999999072</v>
      </c>
      <c r="W27" s="10">
        <v>383.20967000000951</v>
      </c>
      <c r="X27" s="10">
        <v>893</v>
      </c>
      <c r="Y27" s="10">
        <v>553.13174000000004</v>
      </c>
      <c r="Z27" s="10">
        <v>501.61425000000372</v>
      </c>
      <c r="AA27" s="10">
        <v>3320.254009999996</v>
      </c>
    </row>
    <row r="28" spans="2:39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-1530.5862900000009</v>
      </c>
      <c r="T28" s="10">
        <v>-2730</v>
      </c>
      <c r="U28" s="10">
        <v>-3364</v>
      </c>
      <c r="V28" s="10">
        <f>-728.913815000001-0.5</f>
        <v>-729.41381500000102</v>
      </c>
      <c r="W28" s="10">
        <v>-4040.5861849999983</v>
      </c>
      <c r="X28" s="10">
        <v>-4518</v>
      </c>
      <c r="Y28" s="10">
        <v>-6748.6169499999996</v>
      </c>
      <c r="Z28" s="10">
        <v>-7684.6345172658039</v>
      </c>
      <c r="AA28" s="10">
        <v>-1741.7485327341965</v>
      </c>
      <c r="AB28" s="15"/>
    </row>
    <row r="29" spans="2:39" s="15" customFormat="1" ht="12" customHeight="1" x14ac:dyDescent="0.2">
      <c r="B29" s="193" t="s">
        <v>28</v>
      </c>
      <c r="C29" s="194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2:39" ht="12" customHeight="1" x14ac:dyDescent="0.2">
      <c r="B30" s="192" t="s">
        <v>9</v>
      </c>
      <c r="C30" s="192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20785.234245192398</v>
      </c>
      <c r="S30" s="44" cm="1">
        <f t="array" ref="S30">SUM(S25:S26+S29)</f>
        <v>17283.765754807602</v>
      </c>
      <c r="T30" s="44" cm="1">
        <f t="array" ref="T30">SUM(T25:T26+T29)</f>
        <v>54031</v>
      </c>
      <c r="U30" s="44" cm="1">
        <f t="array" ref="U30">SUM(U25:U26+U29)</f>
        <v>13136</v>
      </c>
      <c r="V30" s="44" cm="1">
        <f t="array" ref="V30">SUM(V25:V26+V29)</f>
        <v>16502.28301499999</v>
      </c>
      <c r="W30" s="44" cm="1">
        <f t="array" ref="W30">SUM(W25:W26+W29)</f>
        <v>1574.7169850000082</v>
      </c>
      <c r="X30" s="44" cm="1">
        <f t="array" ref="X30">SUM(X25:X26+X29)</f>
        <v>-1385</v>
      </c>
      <c r="Y30" s="44" cm="1">
        <f t="array" ref="Y30">SUM(Y25:Y26+Y29)</f>
        <v>5433.3140900000008</v>
      </c>
      <c r="Z30" s="44" cm="1">
        <f t="array" ref="Z30">SUM(Z25:Z26+Z29)</f>
        <v>-2621.9772272657992</v>
      </c>
      <c r="AA30" s="44" cm="1">
        <f t="array" ref="AA30">SUM(AA25:AA26+AA29)</f>
        <v>14488.663137265798</v>
      </c>
    </row>
    <row r="31" spans="2:39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0">
        <v>-16956</v>
      </c>
      <c r="U31" s="10">
        <v>-2749</v>
      </c>
      <c r="V31" s="10">
        <v>-3061</v>
      </c>
      <c r="W31" s="10">
        <v>-2163</v>
      </c>
      <c r="X31" s="10">
        <v>-3817</v>
      </c>
      <c r="Y31" s="10">
        <v>-737</v>
      </c>
      <c r="Z31" s="10">
        <v>-1454</v>
      </c>
      <c r="AA31" s="10">
        <v>-3011</v>
      </c>
    </row>
    <row r="32" spans="2:39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U32" s="10">
        <v>-529</v>
      </c>
      <c r="V32" s="10">
        <v>-422</v>
      </c>
      <c r="W32" s="10">
        <v>-307</v>
      </c>
      <c r="X32" s="10">
        <v>1357</v>
      </c>
      <c r="Y32" s="10">
        <v>-797</v>
      </c>
      <c r="Z32" s="10">
        <v>715</v>
      </c>
      <c r="AA32" s="10">
        <v>-966</v>
      </c>
    </row>
    <row r="33" spans="2:39" ht="12" customHeight="1" x14ac:dyDescent="0.2">
      <c r="B33" s="192" t="s">
        <v>12</v>
      </c>
      <c r="C33" s="192"/>
      <c r="D33" s="44"/>
      <c r="E33" s="44"/>
      <c r="F33" s="44"/>
      <c r="G33" s="44"/>
      <c r="H33" s="44">
        <f t="shared" ref="H33:S33" si="40">SUM(H30:H32)</f>
        <v>14604</v>
      </c>
      <c r="I33" s="44">
        <f t="shared" si="40"/>
        <v>21420</v>
      </c>
      <c r="J33" s="44">
        <f t="shared" si="40"/>
        <v>17245.430077983998</v>
      </c>
      <c r="K33" s="44">
        <f t="shared" si="40"/>
        <v>15966.569922016002</v>
      </c>
      <c r="L33" s="44">
        <f t="shared" si="40"/>
        <v>15427</v>
      </c>
      <c r="M33" s="44">
        <f t="shared" si="40"/>
        <v>15399</v>
      </c>
      <c r="N33" s="44">
        <f t="shared" si="40"/>
        <v>10709.66512999999</v>
      </c>
      <c r="O33" s="44">
        <f t="shared" si="40"/>
        <v>13751.33487000001</v>
      </c>
      <c r="P33" s="44">
        <f t="shared" si="40"/>
        <v>17337</v>
      </c>
      <c r="Q33" s="44">
        <f t="shared" si="40"/>
        <v>15082</v>
      </c>
      <c r="R33" s="44">
        <f t="shared" si="40"/>
        <v>16909.234245192398</v>
      </c>
      <c r="S33" s="44">
        <f t="shared" si="40"/>
        <v>12908.765754807602</v>
      </c>
      <c r="T33" s="44">
        <f t="shared" ref="T33:U33" si="41">SUM(T30:T32)</f>
        <v>41354</v>
      </c>
      <c r="U33" s="44">
        <f t="shared" si="41"/>
        <v>9858</v>
      </c>
      <c r="V33" s="44">
        <f t="shared" ref="V33:W33" si="42">SUM(V30:V32)</f>
        <v>13019.28301499999</v>
      </c>
      <c r="W33" s="44">
        <f t="shared" si="42"/>
        <v>-895.28301499999179</v>
      </c>
      <c r="X33" s="44">
        <f t="shared" ref="X33:Z33" si="43">SUM(X30:X32)</f>
        <v>-3845</v>
      </c>
      <c r="Y33" s="44">
        <f t="shared" si="43"/>
        <v>3899.3140900000008</v>
      </c>
      <c r="Z33" s="44">
        <f t="shared" si="43"/>
        <v>-3360.9772272657992</v>
      </c>
      <c r="AA33" s="44">
        <f t="shared" ref="AA33" si="44">SUM(AA30:AA32)</f>
        <v>10511.663137265798</v>
      </c>
    </row>
    <row r="34" spans="2:39" s="15" customFormat="1" ht="12" customHeight="1" x14ac:dyDescent="0.2">
      <c r="B34" s="195" t="s">
        <v>13</v>
      </c>
      <c r="C34" s="196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7"/>
      <c r="W34" s="27"/>
      <c r="X34" s="27"/>
      <c r="Y34" s="27"/>
      <c r="Z34" s="27"/>
      <c r="AA34" s="27"/>
      <c r="AB34" s="3"/>
      <c r="AC34" s="3"/>
      <c r="AD34" s="3"/>
      <c r="AG34" s="3"/>
      <c r="AH34" s="3"/>
      <c r="AI34" s="3"/>
      <c r="AJ34" s="3"/>
      <c r="AK34" s="3"/>
      <c r="AL34" s="3"/>
      <c r="AM34" s="3"/>
    </row>
    <row r="35" spans="2:39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E35" s="15"/>
      <c r="AF35" s="15"/>
    </row>
    <row r="36" spans="2:39" s="15" customFormat="1" ht="12" customHeight="1" x14ac:dyDescent="0.2">
      <c r="B36" s="195" t="s">
        <v>15</v>
      </c>
      <c r="C36" s="196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pans="2:39" ht="12" customHeight="1" x14ac:dyDescent="0.2">
      <c r="B37" s="192" t="s">
        <v>16</v>
      </c>
      <c r="C37" s="192"/>
      <c r="D37" s="44"/>
      <c r="E37" s="44"/>
      <c r="F37" s="44"/>
      <c r="G37" s="44"/>
      <c r="H37" s="44">
        <f t="shared" ref="H37:L37" si="45">H33+H35</f>
        <v>15144</v>
      </c>
      <c r="I37" s="44">
        <f t="shared" si="45"/>
        <v>21543</v>
      </c>
      <c r="J37" s="44">
        <f t="shared" si="45"/>
        <v>17631.430077983998</v>
      </c>
      <c r="K37" s="44">
        <f t="shared" si="45"/>
        <v>16086.569922016002</v>
      </c>
      <c r="L37" s="44">
        <f t="shared" si="45"/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S37" si="46">Q33+Q35</f>
        <v>15082</v>
      </c>
      <c r="R37" s="44">
        <f t="shared" si="46"/>
        <v>16909.234245192398</v>
      </c>
      <c r="S37" s="44">
        <f t="shared" si="46"/>
        <v>12908.765754807602</v>
      </c>
      <c r="T37" s="44">
        <f t="shared" ref="T37:U37" si="47">T33+T35</f>
        <v>41354</v>
      </c>
      <c r="U37" s="44">
        <f t="shared" si="47"/>
        <v>9858</v>
      </c>
      <c r="V37" s="44">
        <f t="shared" ref="V37:W37" si="48">V33+V35</f>
        <v>13019.28301499999</v>
      </c>
      <c r="W37" s="44">
        <f t="shared" si="48"/>
        <v>-895.28301499999179</v>
      </c>
      <c r="X37" s="44">
        <f t="shared" ref="X37:Z37" si="49">X33+X35</f>
        <v>-3845</v>
      </c>
      <c r="Y37" s="44">
        <f t="shared" si="49"/>
        <v>3899.3140900000008</v>
      </c>
      <c r="Z37" s="44">
        <f t="shared" si="49"/>
        <v>-3360.9772272657992</v>
      </c>
      <c r="AA37" s="44">
        <f t="shared" ref="AA37" si="50">AA33+AA35</f>
        <v>10511.663137265798</v>
      </c>
    </row>
    <row r="38" spans="2:39" s="15" customFormat="1" ht="12" customHeight="1" x14ac:dyDescent="0.2">
      <c r="B38" s="195"/>
      <c r="C38" s="196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7"/>
      <c r="W38" s="27"/>
      <c r="X38" s="27"/>
      <c r="Y38" s="27"/>
      <c r="Z38" s="27"/>
      <c r="AA38" s="27"/>
      <c r="AC38" s="3"/>
      <c r="AD38" s="3"/>
      <c r="AH38" s="3"/>
      <c r="AI38" s="3"/>
      <c r="AJ38" s="3"/>
      <c r="AK38" s="3"/>
      <c r="AL38" s="3"/>
      <c r="AM38" s="3"/>
    </row>
    <row r="39" spans="2:39" ht="12" customHeight="1" x14ac:dyDescent="0.2">
      <c r="B39" s="192" t="s">
        <v>8</v>
      </c>
      <c r="C39" s="192"/>
      <c r="D39" s="44"/>
      <c r="E39" s="44"/>
      <c r="F39" s="44"/>
      <c r="G39" s="44"/>
      <c r="H39" s="44">
        <f t="shared" ref="H39:S39" si="51">H25</f>
        <v>19467</v>
      </c>
      <c r="I39" s="44">
        <f t="shared" si="51"/>
        <v>25211</v>
      </c>
      <c r="J39" s="44">
        <f t="shared" si="51"/>
        <v>23641.048467984001</v>
      </c>
      <c r="K39" s="44">
        <f t="shared" si="51"/>
        <v>22805.951532015999</v>
      </c>
      <c r="L39" s="44">
        <f t="shared" si="51"/>
        <v>21619</v>
      </c>
      <c r="M39" s="44">
        <f t="shared" si="51"/>
        <v>19939</v>
      </c>
      <c r="N39" s="44">
        <f t="shared" si="51"/>
        <v>15218.995629999998</v>
      </c>
      <c r="O39" s="44">
        <f t="shared" si="51"/>
        <v>19640.004370000002</v>
      </c>
      <c r="P39" s="44">
        <f t="shared" si="51"/>
        <v>20384</v>
      </c>
      <c r="Q39" s="44">
        <f t="shared" si="51"/>
        <v>20026</v>
      </c>
      <c r="R39" s="44">
        <f t="shared" si="51"/>
        <v>19764.102977401999</v>
      </c>
      <c r="S39" s="44">
        <f t="shared" si="51"/>
        <v>18416.897022598005</v>
      </c>
      <c r="T39" s="44">
        <f t="shared" ref="T39:U39" si="52">T25</f>
        <v>56414</v>
      </c>
      <c r="U39" s="44">
        <f t="shared" si="52"/>
        <v>16205</v>
      </c>
      <c r="V39" s="44">
        <f t="shared" ref="V39:W39" si="53">V25</f>
        <v>16949.906500000001</v>
      </c>
      <c r="W39" s="44">
        <f t="shared" si="53"/>
        <v>5232.0934999999972</v>
      </c>
      <c r="X39" s="44">
        <f t="shared" ref="X39:Z39" si="54">X25</f>
        <v>2240</v>
      </c>
      <c r="Y39" s="44">
        <f t="shared" si="54"/>
        <v>11628.799300000001</v>
      </c>
      <c r="Z39" s="44">
        <f t="shared" si="54"/>
        <v>4561.0430400000005</v>
      </c>
      <c r="AA39" s="44">
        <f t="shared" ref="AA39" si="55">AA25</f>
        <v>12910.157659999999</v>
      </c>
    </row>
    <row r="40" spans="2:39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0">
        <v>13569</v>
      </c>
      <c r="U40" s="10">
        <v>13735</v>
      </c>
      <c r="V40" s="10">
        <v>14163</v>
      </c>
      <c r="W40" s="10">
        <v>14305</v>
      </c>
      <c r="X40" s="10">
        <v>14141</v>
      </c>
      <c r="Y40" s="10">
        <v>14163</v>
      </c>
      <c r="Z40" s="10">
        <v>13579</v>
      </c>
      <c r="AA40" s="10">
        <v>13844</v>
      </c>
    </row>
    <row r="41" spans="2:39" ht="12" customHeight="1" x14ac:dyDescent="0.2">
      <c r="B41" s="192" t="s">
        <v>23</v>
      </c>
      <c r="C41" s="192"/>
      <c r="D41" s="44"/>
      <c r="E41" s="44"/>
      <c r="F41" s="44"/>
      <c r="G41" s="44"/>
      <c r="H41" s="44">
        <f t="shared" ref="H41:S41" si="56">SUM(H39:H40)</f>
        <v>29504</v>
      </c>
      <c r="I41" s="44">
        <f t="shared" si="56"/>
        <v>35550</v>
      </c>
      <c r="J41" s="44">
        <f t="shared" si="56"/>
        <v>34201.048467984001</v>
      </c>
      <c r="K41" s="44">
        <f t="shared" si="56"/>
        <v>33651.951532015999</v>
      </c>
      <c r="L41" s="44">
        <f t="shared" si="56"/>
        <v>33315</v>
      </c>
      <c r="M41" s="44">
        <f t="shared" si="56"/>
        <v>32914</v>
      </c>
      <c r="N41" s="44">
        <f t="shared" si="56"/>
        <v>27579.995629999998</v>
      </c>
      <c r="O41" s="44">
        <f t="shared" si="56"/>
        <v>32479.004370000002</v>
      </c>
      <c r="P41" s="44">
        <f t="shared" si="56"/>
        <v>33173</v>
      </c>
      <c r="Q41" s="44">
        <f t="shared" si="56"/>
        <v>33007</v>
      </c>
      <c r="R41" s="44">
        <f t="shared" si="56"/>
        <v>33483.102977401999</v>
      </c>
      <c r="S41" s="44">
        <f t="shared" si="56"/>
        <v>31436.897022598005</v>
      </c>
      <c r="T41" s="44">
        <f t="shared" ref="T41:U41" si="57">SUM(T39:T40)</f>
        <v>69983</v>
      </c>
      <c r="U41" s="44">
        <f t="shared" si="57"/>
        <v>29940</v>
      </c>
      <c r="V41" s="44">
        <f t="shared" ref="V41:W41" si="58">SUM(V39:V40)</f>
        <v>31112.906500000001</v>
      </c>
      <c r="W41" s="44">
        <f t="shared" si="58"/>
        <v>19537.093499999995</v>
      </c>
      <c r="X41" s="44">
        <f t="shared" ref="X41:Z41" si="59">SUM(X39:X40)</f>
        <v>16381</v>
      </c>
      <c r="Y41" s="44">
        <f t="shared" si="59"/>
        <v>25791.799299999999</v>
      </c>
      <c r="Z41" s="44">
        <f t="shared" si="59"/>
        <v>18140.04304</v>
      </c>
      <c r="AA41" s="44">
        <f t="shared" ref="AA41" si="60">SUM(AA39:AA40)</f>
        <v>26754.157659999997</v>
      </c>
    </row>
    <row r="42" spans="2:39" ht="12" customHeight="1" x14ac:dyDescent="0.2">
      <c r="B42" s="11" t="s">
        <v>229</v>
      </c>
      <c r="C42" s="12"/>
      <c r="D42" s="9"/>
      <c r="E42" s="9"/>
      <c r="F42" s="9"/>
      <c r="G42" s="9"/>
      <c r="H42" s="105">
        <f t="shared" ref="H42:R42" si="61">H41/H10</f>
        <v>0.16189906550261474</v>
      </c>
      <c r="I42" s="105">
        <f t="shared" si="61"/>
        <v>0.1757299838358074</v>
      </c>
      <c r="J42" s="105">
        <f t="shared" si="61"/>
        <v>0.16916389336068891</v>
      </c>
      <c r="K42" s="105">
        <f t="shared" si="61"/>
        <v>0.13958310637157231</v>
      </c>
      <c r="L42" s="105">
        <f t="shared" si="61"/>
        <v>0.15679196532363199</v>
      </c>
      <c r="M42" s="105">
        <f t="shared" si="61"/>
        <v>0.15615185357383457</v>
      </c>
      <c r="N42" s="105">
        <f t="shared" si="61"/>
        <v>0.12508218159141929</v>
      </c>
      <c r="O42" s="105">
        <f t="shared" si="61"/>
        <v>0.13889591625790615</v>
      </c>
      <c r="P42" s="105">
        <f t="shared" si="61"/>
        <v>0.14774022873837603</v>
      </c>
      <c r="Q42" s="105">
        <f t="shared" si="61"/>
        <v>0.13903069820730557</v>
      </c>
      <c r="R42" s="105">
        <f t="shared" si="61"/>
        <v>0.13715500592891375</v>
      </c>
      <c r="S42" s="105">
        <f t="shared" ref="S42:T42" si="62">S41/S10</f>
        <v>0.13741103690269257</v>
      </c>
      <c r="T42" s="105">
        <f t="shared" si="62"/>
        <v>0.31173106219209079</v>
      </c>
      <c r="U42" s="105">
        <f t="shared" ref="U42:V42" si="63">U41/U10</f>
        <v>0.12610669789148254</v>
      </c>
      <c r="V42" s="108">
        <f t="shared" si="63"/>
        <v>0.12956369099177134</v>
      </c>
      <c r="W42" s="108">
        <f t="shared" ref="W42:Y42" si="64">W41/W10</f>
        <v>8.2077937327490941E-2</v>
      </c>
      <c r="X42" s="108">
        <f t="shared" si="64"/>
        <v>6.9099775165251426E-2</v>
      </c>
      <c r="Y42" s="108">
        <f t="shared" si="64"/>
        <v>0.10047017580080324</v>
      </c>
      <c r="Z42" s="108">
        <f t="shared" ref="Z42:AA42" si="65">Z41/Z10</f>
        <v>6.4503435102017601E-2</v>
      </c>
      <c r="AA42" s="108">
        <f t="shared" si="65"/>
        <v>8.7206177670864943E-2</v>
      </c>
    </row>
    <row r="43" spans="2:39" ht="12" customHeight="1" x14ac:dyDescent="0.2">
      <c r="B43" s="11"/>
      <c r="C43" s="12" t="s">
        <v>255</v>
      </c>
      <c r="D43" s="9"/>
      <c r="E43" s="9"/>
      <c r="F43" s="9"/>
      <c r="G43" s="9"/>
      <c r="H43" s="110">
        <f t="shared" ref="H43:R43" si="66">H60/H77*1000</f>
        <v>0.48629092702931653</v>
      </c>
      <c r="I43" s="110">
        <f t="shared" si="66"/>
        <v>0.68601449996984343</v>
      </c>
      <c r="J43" s="110">
        <f t="shared" si="66"/>
        <v>0.57858864395856124</v>
      </c>
      <c r="K43" s="110">
        <f t="shared" si="66"/>
        <v>0.5507330578642875</v>
      </c>
      <c r="L43" s="110">
        <f t="shared" si="66"/>
        <v>0.51925168977184322</v>
      </c>
      <c r="M43" s="110">
        <f t="shared" si="66"/>
        <v>0.50184838239823248</v>
      </c>
      <c r="N43" s="110">
        <f t="shared" si="66"/>
        <v>0.49119321996232679</v>
      </c>
      <c r="O43" s="110">
        <f t="shared" si="66"/>
        <v>0.31318925552976346</v>
      </c>
      <c r="P43" s="110">
        <f t="shared" si="66"/>
        <v>0.57807041665457937</v>
      </c>
      <c r="Q43" s="110">
        <f t="shared" si="66"/>
        <v>0.49119492186761721</v>
      </c>
      <c r="R43" s="110">
        <f t="shared" si="66"/>
        <v>0.5710843290881007</v>
      </c>
      <c r="S43" s="110">
        <f t="shared" ref="S43:T43" si="67">S60/S77*1000</f>
        <v>0.42207023106638952</v>
      </c>
      <c r="T43" s="110">
        <f t="shared" si="67"/>
        <v>1.3835608479392549</v>
      </c>
      <c r="U43" s="110">
        <f t="shared" ref="U43:V43" si="68">U60/U77*1000</f>
        <v>0.31285570314067207</v>
      </c>
      <c r="V43" s="110">
        <f t="shared" si="68"/>
        <v>0.4685940100112444</v>
      </c>
      <c r="W43" s="110">
        <f t="shared" ref="W43:Y43" si="69">W60/W77*1000</f>
        <v>-3.3757594632516444E-2</v>
      </c>
      <c r="X43" s="110">
        <f t="shared" si="69"/>
        <v>-0.13709469026988627</v>
      </c>
      <c r="Y43" s="110">
        <f t="shared" si="69"/>
        <v>0.12810009860012442</v>
      </c>
      <c r="Z43" s="110">
        <f t="shared" ref="Z43:AA43" si="70">Z60/Z77*1000</f>
        <v>-0.11950420691730035</v>
      </c>
      <c r="AA43" s="110">
        <f t="shared" si="70"/>
        <v>0.35627109407905844</v>
      </c>
    </row>
    <row r="44" spans="2:39" ht="12" customHeight="1" x14ac:dyDescent="0.2">
      <c r="H44" s="109" t="s">
        <v>256</v>
      </c>
    </row>
    <row r="45" spans="2:39" s="15" customFormat="1" ht="12" customHeight="1" x14ac:dyDescent="0.2">
      <c r="B45" s="197"/>
      <c r="C45" s="197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</row>
    <row r="46" spans="2:39" s="15" customFormat="1" ht="12" customHeight="1" x14ac:dyDescent="0.2"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</row>
    <row r="47" spans="2:39" ht="12" customHeight="1" x14ac:dyDescent="0.2">
      <c r="B47" s="195" t="s">
        <v>38</v>
      </c>
      <c r="C47" s="19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spans="2:39" ht="12" customHeight="1" x14ac:dyDescent="0.2">
      <c r="B48" s="192" t="s">
        <v>39</v>
      </c>
      <c r="C48" s="192"/>
      <c r="D48" s="44"/>
      <c r="E48" s="44"/>
      <c r="F48" s="44"/>
      <c r="G48" s="44"/>
      <c r="H48" s="44">
        <f t="shared" ref="H48:K48" si="71">SUM(H50:H53)+SUM(H55:H57)</f>
        <v>-108</v>
      </c>
      <c r="I48" s="44">
        <f t="shared" si="71"/>
        <v>-1587</v>
      </c>
      <c r="J48" s="44">
        <f t="shared" si="71"/>
        <v>1592</v>
      </c>
      <c r="K48" s="44">
        <f t="shared" si="71"/>
        <v>-1563</v>
      </c>
      <c r="L48" s="44">
        <f>SUM(L50:L53)+SUM(L55:L57)</f>
        <v>1393</v>
      </c>
      <c r="M48" s="44">
        <f t="shared" ref="M48:V48" si="72">SUM(M50:M53)+SUM(M55:M57)</f>
        <v>-375</v>
      </c>
      <c r="N48" s="44">
        <f t="shared" si="72"/>
        <v>-197</v>
      </c>
      <c r="O48" s="44">
        <f t="shared" si="72"/>
        <v>2668</v>
      </c>
      <c r="P48" s="44">
        <f t="shared" si="72"/>
        <v>-4822</v>
      </c>
      <c r="Q48" s="44">
        <f t="shared" si="72"/>
        <v>572</v>
      </c>
      <c r="R48" s="44">
        <f t="shared" si="72"/>
        <v>-1886</v>
      </c>
      <c r="S48" s="44">
        <f t="shared" si="72"/>
        <v>3492</v>
      </c>
      <c r="T48" s="44">
        <f t="shared" si="72"/>
        <v>2535</v>
      </c>
      <c r="U48" s="44">
        <f t="shared" si="72"/>
        <v>3164</v>
      </c>
      <c r="V48" s="44">
        <f t="shared" si="72"/>
        <v>-1194.1523099999995</v>
      </c>
      <c r="W48" s="44">
        <f t="shared" ref="W48:AA48" si="73">SUM(W50:W53)+SUM(W55:W57)</f>
        <v>1368.1523100000002</v>
      </c>
      <c r="X48" s="44">
        <f t="shared" si="73"/>
        <v>-1436</v>
      </c>
      <c r="Y48" s="44">
        <f t="shared" si="73"/>
        <v>-411</v>
      </c>
      <c r="Z48" s="44">
        <f t="shared" si="73"/>
        <v>-172</v>
      </c>
      <c r="AA48" s="44">
        <f t="shared" si="73"/>
        <v>6786</v>
      </c>
    </row>
    <row r="49" spans="2:27" ht="12" customHeight="1" x14ac:dyDescent="0.2">
      <c r="B49" s="1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spans="2:27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  <c r="U50" s="14">
        <v>-2291</v>
      </c>
      <c r="V50" s="14">
        <v>2148</v>
      </c>
      <c r="W50" s="14">
        <v>441.00000000000034</v>
      </c>
      <c r="X50" s="14">
        <v>-134</v>
      </c>
      <c r="Y50" s="14">
        <v>-259</v>
      </c>
      <c r="Z50" s="14">
        <v>2923</v>
      </c>
      <c r="AA50" s="14">
        <v>-128</v>
      </c>
    </row>
    <row r="51" spans="2:27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/>
      <c r="W51" s="14"/>
      <c r="X51" s="14">
        <v>0</v>
      </c>
      <c r="Y51" s="14">
        <v>0</v>
      </c>
      <c r="Z51" s="14">
        <v>0</v>
      </c>
      <c r="AA51" s="14">
        <v>0</v>
      </c>
    </row>
    <row r="52" spans="2:27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U52" s="14">
        <v>5455</v>
      </c>
      <c r="V52" s="14">
        <v>-3342.1523099999995</v>
      </c>
      <c r="W52" s="14">
        <v>760.15230999999983</v>
      </c>
      <c r="X52" s="14">
        <v>-1302</v>
      </c>
      <c r="Y52" s="14">
        <v>-152</v>
      </c>
      <c r="Z52" s="14">
        <v>-3095</v>
      </c>
      <c r="AA52" s="14">
        <v>5681</v>
      </c>
    </row>
    <row r="53" spans="2:27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U53" s="7"/>
      <c r="V53" s="7"/>
      <c r="W53" s="7"/>
      <c r="X53" s="7">
        <v>0</v>
      </c>
      <c r="Y53" s="7"/>
      <c r="Z53" s="7"/>
      <c r="AA53" s="7"/>
    </row>
    <row r="54" spans="2:27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U54" s="7"/>
      <c r="V54" s="7"/>
      <c r="W54" s="7"/>
      <c r="X54" s="7"/>
      <c r="Y54" s="7"/>
      <c r="Z54" s="7"/>
      <c r="AA54" s="7"/>
    </row>
    <row r="55" spans="2:27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  <c r="U55" s="14"/>
      <c r="V55" s="14"/>
      <c r="W55" s="14">
        <v>167</v>
      </c>
      <c r="X55" s="14">
        <v>0</v>
      </c>
      <c r="Y55" s="14"/>
      <c r="Z55" s="14"/>
      <c r="AA55" s="14">
        <v>1233</v>
      </c>
    </row>
    <row r="56" spans="2:27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  <c r="U56" s="14"/>
      <c r="V56" s="14"/>
      <c r="W56" s="14"/>
      <c r="X56" s="14"/>
      <c r="Y56" s="14"/>
      <c r="Z56" s="14"/>
      <c r="AA56" s="14"/>
    </row>
    <row r="57" spans="2:27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  <c r="U57" s="7"/>
      <c r="V57" s="7"/>
      <c r="W57" s="7"/>
      <c r="X57" s="7"/>
      <c r="Y57" s="7"/>
      <c r="Z57" s="7"/>
      <c r="AA57" s="7"/>
    </row>
    <row r="58" spans="2:27" ht="12" customHeight="1" x14ac:dyDescent="0.2">
      <c r="B58" s="192" t="s">
        <v>19</v>
      </c>
      <c r="C58" s="192"/>
      <c r="D58" s="44"/>
      <c r="E58" s="44"/>
      <c r="F58" s="44"/>
      <c r="G58" s="44"/>
      <c r="H58" s="44">
        <f t="shared" ref="H58:R58" si="74">H37+H48</f>
        <v>15036</v>
      </c>
      <c r="I58" s="44">
        <f t="shared" si="74"/>
        <v>19956</v>
      </c>
      <c r="J58" s="44">
        <f t="shared" si="74"/>
        <v>19223.430077983998</v>
      </c>
      <c r="K58" s="44">
        <f t="shared" si="74"/>
        <v>14523.569922016002</v>
      </c>
      <c r="L58" s="44">
        <f t="shared" si="74"/>
        <v>16820</v>
      </c>
      <c r="M58" s="44">
        <f t="shared" si="74"/>
        <v>15024</v>
      </c>
      <c r="N58" s="44">
        <f t="shared" si="74"/>
        <v>10512.66512999999</v>
      </c>
      <c r="O58" s="44">
        <f t="shared" si="74"/>
        <v>16419.33487000001</v>
      </c>
      <c r="P58" s="44">
        <f t="shared" si="74"/>
        <v>12515</v>
      </c>
      <c r="Q58" s="44">
        <f t="shared" si="74"/>
        <v>15654</v>
      </c>
      <c r="R58" s="44">
        <f t="shared" si="74"/>
        <v>15023.234245192398</v>
      </c>
      <c r="S58" s="44">
        <f t="shared" ref="S58:T58" si="75">S37+S48</f>
        <v>16400.765754807602</v>
      </c>
      <c r="T58" s="44">
        <f t="shared" si="75"/>
        <v>43889</v>
      </c>
      <c r="U58" s="44">
        <f t="shared" ref="U58:V58" si="76">U37+U48</f>
        <v>13022</v>
      </c>
      <c r="V58" s="44">
        <f t="shared" si="76"/>
        <v>11825.13070499999</v>
      </c>
      <c r="W58" s="44">
        <f t="shared" ref="W58:X58" si="77">W37+W48</f>
        <v>472.86929500000838</v>
      </c>
      <c r="X58" s="44">
        <f t="shared" si="77"/>
        <v>-5281</v>
      </c>
      <c r="Y58" s="44">
        <f t="shared" ref="Y58:AA58" si="78">Y37+Y48</f>
        <v>3488.3140900000008</v>
      </c>
      <c r="Z58" s="44">
        <f t="shared" si="78"/>
        <v>-3532.9772272657992</v>
      </c>
      <c r="AA58" s="44">
        <f t="shared" si="78"/>
        <v>17297.663137265798</v>
      </c>
    </row>
    <row r="59" spans="2:27" ht="12" customHeight="1" x14ac:dyDescent="0.2">
      <c r="B59" s="192" t="s">
        <v>20</v>
      </c>
      <c r="C59" s="192"/>
      <c r="D59" s="44"/>
      <c r="E59" s="44"/>
      <c r="F59" s="44"/>
      <c r="G59" s="44"/>
      <c r="H59" s="44">
        <f t="shared" ref="H59" si="79">SUM(H60:H61)</f>
        <v>15144</v>
      </c>
      <c r="I59" s="44">
        <f t="shared" ref="I59:O59" si="80">SUM(I60:I61)</f>
        <v>21543</v>
      </c>
      <c r="J59" s="44">
        <f t="shared" si="80"/>
        <v>17632</v>
      </c>
      <c r="K59" s="44">
        <f t="shared" si="80"/>
        <v>16086</v>
      </c>
      <c r="L59" s="44">
        <f t="shared" si="80"/>
        <v>15427</v>
      </c>
      <c r="M59" s="44">
        <f t="shared" si="80"/>
        <v>15399</v>
      </c>
      <c r="N59" s="44">
        <f t="shared" si="80"/>
        <v>14534</v>
      </c>
      <c r="O59" s="44">
        <f t="shared" si="80"/>
        <v>9927</v>
      </c>
      <c r="P59" s="44">
        <f>SUM(P60:P61)</f>
        <v>17337</v>
      </c>
      <c r="Q59" s="44">
        <f t="shared" ref="Q59:R59" si="81">SUM(Q60:Q61)</f>
        <v>15082</v>
      </c>
      <c r="R59" s="44">
        <f t="shared" si="81"/>
        <v>16909</v>
      </c>
      <c r="S59" s="44">
        <f t="shared" ref="S59:T59" si="82">SUM(S60:S61)</f>
        <v>12909</v>
      </c>
      <c r="T59" s="44">
        <f t="shared" si="82"/>
        <v>41354</v>
      </c>
      <c r="U59" s="44">
        <f t="shared" ref="U59:V59" si="83">SUM(U60:U61)</f>
        <v>9858</v>
      </c>
      <c r="V59" s="44">
        <f t="shared" si="83"/>
        <v>13019</v>
      </c>
      <c r="W59" s="44">
        <f t="shared" ref="W59:X59" si="84">SUM(W60:W61)</f>
        <v>-895.00000000000023</v>
      </c>
      <c r="X59" s="44">
        <f t="shared" si="84"/>
        <v>-3845</v>
      </c>
      <c r="Y59" s="44">
        <f t="shared" ref="Y59:AA59" si="85">SUM(Y60:Y61)</f>
        <v>3899</v>
      </c>
      <c r="Z59" s="44">
        <f t="shared" si="85"/>
        <v>-3361</v>
      </c>
      <c r="AA59" s="44">
        <f t="shared" si="85"/>
        <v>10512</v>
      </c>
    </row>
    <row r="60" spans="2:27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  <c r="U60" s="14">
        <v>9130</v>
      </c>
      <c r="V60" s="14">
        <v>13674</v>
      </c>
      <c r="W60" s="14">
        <v>-985.00000000000023</v>
      </c>
      <c r="X60" s="14">
        <v>-3993</v>
      </c>
      <c r="Y60" s="14">
        <v>3727</v>
      </c>
      <c r="Z60" s="14">
        <v>-3475</v>
      </c>
      <c r="AA60" s="14">
        <v>10357</v>
      </c>
    </row>
    <row r="61" spans="2:27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  <c r="U61" s="14">
        <v>728</v>
      </c>
      <c r="V61" s="14">
        <v>-655</v>
      </c>
      <c r="W61" s="14">
        <v>90.000000000000028</v>
      </c>
      <c r="X61" s="14">
        <v>148</v>
      </c>
      <c r="Y61" s="14">
        <v>172</v>
      </c>
      <c r="Z61" s="14">
        <v>114</v>
      </c>
      <c r="AA61" s="14">
        <v>155</v>
      </c>
    </row>
    <row r="62" spans="2:27" ht="12" customHeight="1" x14ac:dyDescent="0.2">
      <c r="B62" s="192" t="s">
        <v>21</v>
      </c>
      <c r="C62" s="192"/>
      <c r="D62" s="44"/>
      <c r="E62" s="44"/>
      <c r="F62" s="44"/>
      <c r="G62" s="44"/>
      <c r="H62" s="44">
        <f t="shared" ref="H62:O62" si="86">SUM(H63:H64)</f>
        <v>15036</v>
      </c>
      <c r="I62" s="44">
        <f t="shared" si="86"/>
        <v>19956</v>
      </c>
      <c r="J62" s="44">
        <f t="shared" si="86"/>
        <v>19224</v>
      </c>
      <c r="K62" s="44">
        <f t="shared" si="86"/>
        <v>14523</v>
      </c>
      <c r="L62" s="44">
        <f t="shared" si="86"/>
        <v>16820</v>
      </c>
      <c r="M62" s="44">
        <f t="shared" si="86"/>
        <v>15024</v>
      </c>
      <c r="N62" s="44">
        <f t="shared" si="86"/>
        <v>14337</v>
      </c>
      <c r="O62" s="44">
        <f t="shared" si="86"/>
        <v>12595</v>
      </c>
      <c r="P62" s="44">
        <f>SUM(P63:P64)</f>
        <v>12515</v>
      </c>
      <c r="Q62" s="44">
        <f t="shared" ref="Q62:V62" si="87">SUM(Q63:Q64)</f>
        <v>15654</v>
      </c>
      <c r="R62" s="44">
        <f t="shared" si="87"/>
        <v>15023</v>
      </c>
      <c r="S62" s="44">
        <f t="shared" si="87"/>
        <v>16401</v>
      </c>
      <c r="T62" s="44">
        <f t="shared" si="87"/>
        <v>43889</v>
      </c>
      <c r="U62" s="44">
        <f t="shared" si="87"/>
        <v>13022</v>
      </c>
      <c r="V62" s="44">
        <f t="shared" si="87"/>
        <v>11825</v>
      </c>
      <c r="W62" s="44">
        <f t="shared" ref="W62:AA62" si="88">SUM(W63:W64)</f>
        <v>473.00000000000091</v>
      </c>
      <c r="X62" s="44">
        <f t="shared" si="88"/>
        <v>-5281</v>
      </c>
      <c r="Y62" s="44">
        <f t="shared" si="88"/>
        <v>3488</v>
      </c>
      <c r="Z62" s="44">
        <f t="shared" si="88"/>
        <v>-3533</v>
      </c>
      <c r="AA62" s="44">
        <f t="shared" si="88"/>
        <v>17298</v>
      </c>
    </row>
    <row r="63" spans="2:27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  <c r="U63" s="14">
        <v>12294</v>
      </c>
      <c r="V63" s="14">
        <v>12480</v>
      </c>
      <c r="W63" s="14">
        <v>383.00000000000091</v>
      </c>
      <c r="X63" s="14">
        <v>-5429</v>
      </c>
      <c r="Y63" s="14">
        <v>3316</v>
      </c>
      <c r="Z63" s="14">
        <v>-3647</v>
      </c>
      <c r="AA63" s="14">
        <v>17143</v>
      </c>
    </row>
    <row r="64" spans="2:27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  <c r="U64" s="14">
        <v>728</v>
      </c>
      <c r="V64" s="14">
        <v>-655</v>
      </c>
      <c r="W64" s="14">
        <v>90.000000000000028</v>
      </c>
      <c r="X64" s="14">
        <v>148</v>
      </c>
      <c r="Y64" s="14">
        <v>172</v>
      </c>
      <c r="Z64" s="14">
        <v>114</v>
      </c>
      <c r="AA64" s="14">
        <v>155</v>
      </c>
    </row>
    <row r="65" spans="2:33" ht="12" customHeight="1" x14ac:dyDescent="0.2">
      <c r="B65" s="1"/>
      <c r="C65" s="2"/>
    </row>
    <row r="66" spans="2:33" ht="12" customHeight="1" x14ac:dyDescent="0.2">
      <c r="B66" s="1"/>
      <c r="C66" s="2"/>
    </row>
    <row r="67" spans="2:33" ht="12" customHeight="1" x14ac:dyDescent="0.2">
      <c r="C67" s="3"/>
      <c r="AA67" s="111"/>
      <c r="AB67" s="111"/>
      <c r="AC67" s="111"/>
      <c r="AD67" s="111"/>
    </row>
    <row r="68" spans="2:33" ht="12" customHeight="1" x14ac:dyDescent="0.2">
      <c r="C68" s="3"/>
    </row>
    <row r="69" spans="2:33" ht="12" customHeight="1" x14ac:dyDescent="0.2">
      <c r="C69" s="3"/>
    </row>
    <row r="70" spans="2:33" ht="12" customHeight="1" x14ac:dyDescent="0.2">
      <c r="C70" s="3"/>
    </row>
    <row r="71" spans="2:33" ht="12" customHeight="1" x14ac:dyDescent="0.2">
      <c r="C71" s="3"/>
    </row>
    <row r="72" spans="2:33" ht="12" customHeight="1" x14ac:dyDescent="0.2">
      <c r="C72" s="3"/>
    </row>
    <row r="74" spans="2:33" ht="12" hidden="1" customHeight="1" outlineLevel="1" x14ac:dyDescent="0.2">
      <c r="C74" s="115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  <c r="U74" s="3">
        <v>29182782.696132593</v>
      </c>
      <c r="V74" s="3">
        <v>29180910.783882786</v>
      </c>
      <c r="W74" s="3">
        <v>29178619.232876718</v>
      </c>
      <c r="X74" s="3">
        <v>29125854.488888897</v>
      </c>
      <c r="Y74" s="3">
        <v>29094435.060773481</v>
      </c>
      <c r="Z74" s="3">
        <f>Z77</f>
        <v>29078474.219780225</v>
      </c>
      <c r="AA74" s="3">
        <f>AA77</f>
        <v>29070559.39178082</v>
      </c>
    </row>
    <row r="75" spans="2:33" s="111" customFormat="1" ht="12" hidden="1" customHeight="1" outlineLevel="1" x14ac:dyDescent="0.2">
      <c r="C75" s="116" t="s">
        <v>264</v>
      </c>
      <c r="H75" s="111">
        <f>H60/H74*1000</f>
        <v>0.48629092702931653</v>
      </c>
      <c r="I75" s="111">
        <f>(H60+I60)/I74*1000</f>
        <v>1.1726843670698026</v>
      </c>
      <c r="J75" s="111">
        <f>(H60+I60+J60)/J74*1000</f>
        <v>1.7509158561556168</v>
      </c>
      <c r="K75" s="111">
        <f>(H60+I60+J60+K60)/K74*1000</f>
        <v>2.3017755995335984</v>
      </c>
      <c r="L75" s="111">
        <f>L60/L74*1000</f>
        <v>0.51701243462900714</v>
      </c>
      <c r="M75" s="111">
        <f>(L60+M60)/M74*1000</f>
        <v>1.0170849864579192</v>
      </c>
      <c r="N75" s="111">
        <f>(L60+M60+N60)/N74*1000</f>
        <v>1.5116009459518185</v>
      </c>
      <c r="O75" s="111">
        <f>(L60+M60+N60+O60)/O74*1000</f>
        <v>1.8257506345899857</v>
      </c>
      <c r="P75" s="111">
        <f>P60/P74*1000</f>
        <v>0.57807041665457937</v>
      </c>
      <c r="Q75" s="111">
        <f>(P60+Q60)/Q74*1000</f>
        <v>1.069272248066105</v>
      </c>
      <c r="R75" s="111">
        <f t="shared" ref="R75:Y75" si="89">(P60+Q60+R60)/R74*1000</f>
        <v>1.6403546256486397</v>
      </c>
      <c r="S75" s="111">
        <f t="shared" si="89"/>
        <v>1.4842711211775277</v>
      </c>
      <c r="T75" s="111">
        <f t="shared" si="89"/>
        <v>2.3772221750635745</v>
      </c>
      <c r="U75" s="111">
        <f t="shared" si="89"/>
        <v>2.1188863530890969</v>
      </c>
      <c r="V75" s="111">
        <f t="shared" si="89"/>
        <v>2.1653196662695984</v>
      </c>
      <c r="W75" s="111">
        <f t="shared" si="89"/>
        <v>0.74777356069733614</v>
      </c>
      <c r="X75" s="111">
        <f t="shared" si="89"/>
        <v>0.29856634775530455</v>
      </c>
      <c r="Y75" s="111">
        <f t="shared" si="89"/>
        <v>-4.2997913428697521E-2</v>
      </c>
      <c r="Z75" s="111">
        <f t="shared" ref="Z75" si="90">(X60+Y60+Z60)/Z74*1000</f>
        <v>-0.12865186707269657</v>
      </c>
      <c r="AA75" s="111">
        <f t="shared" ref="AA75" si="91">(Y60+Z60+AA60)/AA74*1000</f>
        <v>0.36493965792070399</v>
      </c>
      <c r="AB75" s="3"/>
      <c r="AC75" s="3"/>
      <c r="AD75" s="3"/>
      <c r="AE75" s="3"/>
      <c r="AF75" s="3"/>
      <c r="AG75" s="3"/>
    </row>
    <row r="76" spans="2:33" ht="12" hidden="1" customHeight="1" outlineLevel="1" x14ac:dyDescent="0.2">
      <c r="J76" s="107"/>
    </row>
    <row r="77" spans="2:33" ht="12" hidden="1" customHeight="1" outlineLevel="1" x14ac:dyDescent="0.2">
      <c r="C77" s="115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  <c r="U77" s="3">
        <v>29182782.696132593</v>
      </c>
      <c r="V77" s="3">
        <v>29180910.783882786</v>
      </c>
      <c r="W77" s="3">
        <v>29178619.232876718</v>
      </c>
      <c r="X77" s="3">
        <v>29125854.488888897</v>
      </c>
      <c r="Y77" s="3">
        <v>29094435.060773481</v>
      </c>
      <c r="Z77" s="3">
        <v>29078474.219780225</v>
      </c>
      <c r="AA77" s="3">
        <v>29070559.39178082</v>
      </c>
    </row>
    <row r="78" spans="2:33" ht="12" customHeight="1" collapsed="1" x14ac:dyDescent="0.2"/>
  </sheetData>
  <mergeCells count="27">
    <mergeCell ref="H7:Y7"/>
    <mergeCell ref="B19:C19"/>
    <mergeCell ref="B7:C8"/>
    <mergeCell ref="B9:C9"/>
    <mergeCell ref="B59:C59"/>
    <mergeCell ref="B10:C10"/>
    <mergeCell ref="B13:C13"/>
    <mergeCell ref="B16:C16"/>
    <mergeCell ref="B38:C38"/>
    <mergeCell ref="B20:C20"/>
    <mergeCell ref="B23:C23"/>
    <mergeCell ref="B24:C24"/>
    <mergeCell ref="B25:C25"/>
    <mergeCell ref="B26:C26"/>
    <mergeCell ref="B29:C29"/>
    <mergeCell ref="B30:C30"/>
    <mergeCell ref="B33:C33"/>
    <mergeCell ref="B34:C34"/>
    <mergeCell ref="B36:C36"/>
    <mergeCell ref="B37:C37"/>
    <mergeCell ref="B62:C62"/>
    <mergeCell ref="B39:C39"/>
    <mergeCell ref="B41:C41"/>
    <mergeCell ref="B45:C45"/>
    <mergeCell ref="B47:C47"/>
    <mergeCell ref="B48:C48"/>
    <mergeCell ref="B58:C58"/>
  </mergeCells>
  <pageMargins left="0.78740157480314965" right="0.78740157480314965" top="0.78740157480314965" bottom="1.1811023622047245" header="0.51181102362204722" footer="0.98425196850393704"/>
  <pageSetup paperSize="9" scale="4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8"/>
  <sheetViews>
    <sheetView showGridLines="0" topLeftCell="A5" zoomScaleNormal="100" zoomScaleSheetLayoutView="100" workbookViewId="0">
      <selection activeCell="T30" sqref="T30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3" width="9.28515625" style="3" customWidth="1"/>
    <col min="14" max="17" width="9.140625" style="3"/>
    <col min="18" max="18" width="9.140625" style="173"/>
    <col min="19" max="19" width="9.140625" style="170"/>
    <col min="20" max="20" width="9.140625" style="168"/>
    <col min="21" max="21" width="9.140625" style="170"/>
    <col min="22" max="22" width="22.7109375" style="170" customWidth="1"/>
    <col min="23" max="23" width="9.140625" style="170"/>
    <col min="24" max="16384" width="9.140625" style="3"/>
  </cols>
  <sheetData>
    <row r="1" spans="2:23" s="1" customFormat="1" ht="12" hidden="1" customHeight="1" x14ac:dyDescent="0.2">
      <c r="C1" s="2"/>
      <c r="R1" s="175"/>
      <c r="S1" s="156"/>
      <c r="T1" s="166"/>
      <c r="U1" s="170"/>
      <c r="V1" s="156"/>
      <c r="W1" s="156"/>
    </row>
    <row r="2" spans="2:23" s="1" customFormat="1" ht="12" hidden="1" customHeight="1" x14ac:dyDescent="0.2">
      <c r="C2" s="2"/>
      <c r="R2" s="175"/>
      <c r="S2" s="156"/>
      <c r="T2" s="166"/>
      <c r="U2" s="170"/>
      <c r="V2" s="156"/>
      <c r="W2" s="156"/>
    </row>
    <row r="3" spans="2:23" s="1" customFormat="1" ht="12" hidden="1" customHeight="1" x14ac:dyDescent="0.2">
      <c r="C3" s="2"/>
      <c r="R3" s="175"/>
      <c r="S3" s="156"/>
      <c r="T3" s="166"/>
      <c r="U3" s="170"/>
      <c r="V3" s="156"/>
      <c r="W3" s="156"/>
    </row>
    <row r="4" spans="2:23" s="1" customFormat="1" ht="12" hidden="1" customHeight="1" x14ac:dyDescent="0.2">
      <c r="C4" s="2"/>
      <c r="R4" s="175"/>
      <c r="S4" s="156"/>
      <c r="T4" s="166"/>
      <c r="U4" s="170"/>
      <c r="V4" s="156"/>
      <c r="W4" s="156"/>
    </row>
    <row r="5" spans="2:23" s="1" customFormat="1" ht="12" customHeight="1" x14ac:dyDescent="0.2">
      <c r="C5" s="2"/>
      <c r="R5" s="175"/>
      <c r="S5" s="156"/>
      <c r="T5" s="166"/>
      <c r="U5" s="170"/>
      <c r="V5" s="156"/>
      <c r="W5" s="156"/>
    </row>
    <row r="6" spans="2:23" s="99" customFormat="1" ht="12" customHeight="1" x14ac:dyDescent="0.2">
      <c r="B6" s="97" t="s">
        <v>267</v>
      </c>
      <c r="C6" s="98"/>
      <c r="D6" s="97"/>
      <c r="E6" s="97"/>
      <c r="F6" s="97"/>
      <c r="G6" s="97"/>
      <c r="I6" s="97"/>
      <c r="J6" s="97"/>
      <c r="K6" s="97"/>
      <c r="L6" s="97"/>
      <c r="M6" s="97"/>
      <c r="R6" s="176"/>
      <c r="S6" s="169"/>
      <c r="T6" s="167"/>
      <c r="U6" s="170"/>
      <c r="V6" s="169"/>
      <c r="W6" s="169"/>
    </row>
    <row r="7" spans="2:23" ht="12" customHeight="1" x14ac:dyDescent="0.2">
      <c r="B7" s="186" t="s">
        <v>59</v>
      </c>
      <c r="C7" s="187"/>
      <c r="D7" s="17"/>
      <c r="E7" s="17"/>
      <c r="F7" s="17"/>
      <c r="G7" s="17"/>
      <c r="I7" s="203" t="s">
        <v>122</v>
      </c>
      <c r="J7" s="184"/>
      <c r="K7" s="184"/>
      <c r="L7" s="184"/>
      <c r="M7" s="185"/>
    </row>
    <row r="8" spans="2:23" ht="12" customHeight="1" x14ac:dyDescent="0.2">
      <c r="B8" s="188"/>
      <c r="C8" s="189"/>
      <c r="D8" s="4" t="s">
        <v>51</v>
      </c>
      <c r="E8" s="4" t="s">
        <v>52</v>
      </c>
      <c r="F8" s="4" t="s">
        <v>53</v>
      </c>
      <c r="G8" s="4" t="s">
        <v>54</v>
      </c>
      <c r="I8" s="120">
        <v>2018</v>
      </c>
      <c r="J8" s="120">
        <v>2019</v>
      </c>
      <c r="K8" s="120">
        <v>2020</v>
      </c>
      <c r="L8" s="121">
        <v>2021</v>
      </c>
      <c r="M8" s="121">
        <v>2022</v>
      </c>
    </row>
    <row r="9" spans="2:23" ht="12" customHeight="1" x14ac:dyDescent="0.2">
      <c r="B9" s="190" t="s">
        <v>26</v>
      </c>
      <c r="C9" s="191"/>
      <c r="D9" s="5"/>
      <c r="E9" s="5"/>
      <c r="F9" s="5"/>
      <c r="G9" s="5"/>
      <c r="H9" s="6"/>
      <c r="I9" s="28"/>
      <c r="J9" s="5"/>
      <c r="K9" s="26"/>
      <c r="L9" s="26"/>
      <c r="M9" s="26"/>
    </row>
    <row r="10" spans="2:23" ht="12" customHeight="1" x14ac:dyDescent="0.2">
      <c r="B10" s="192" t="s">
        <v>0</v>
      </c>
      <c r="C10" s="192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M10" si="1">SUM(L11:L12)</f>
        <v>940083</v>
      </c>
      <c r="M10" s="44">
        <f t="shared" si="1"/>
        <v>1081792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</row>
    <row r="13" spans="2:23" ht="12" customHeight="1" x14ac:dyDescent="0.2">
      <c r="B13" s="192" t="s">
        <v>33</v>
      </c>
      <c r="C13" s="192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:M13" si="3">SUM(L14:L15)</f>
        <v>-726506</v>
      </c>
      <c r="M13" s="44">
        <f t="shared" si="3"/>
        <v>-857531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</row>
    <row r="16" spans="2:23" ht="12" customHeight="1" x14ac:dyDescent="0.2">
      <c r="B16" s="192" t="s">
        <v>3</v>
      </c>
      <c r="C16" s="192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:M16" si="5">L10+L13</f>
        <v>213577</v>
      </c>
      <c r="M16" s="44">
        <f t="shared" si="5"/>
        <v>224261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</row>
    <row r="19" spans="2:25" ht="12" customHeight="1" x14ac:dyDescent="0.2">
      <c r="B19" s="192" t="s">
        <v>6</v>
      </c>
      <c r="C19" s="192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:M19" si="7">SUM(L16:L18)</f>
        <v>48740</v>
      </c>
      <c r="M19" s="44">
        <f t="shared" si="7"/>
        <v>45090</v>
      </c>
    </row>
    <row r="20" spans="2:25" ht="12" customHeight="1" x14ac:dyDescent="0.2">
      <c r="B20" s="192" t="s">
        <v>34</v>
      </c>
      <c r="C20" s="192"/>
      <c r="D20" s="44"/>
      <c r="E20" s="44"/>
      <c r="F20" s="44"/>
      <c r="G20" s="44"/>
      <c r="H20" s="8"/>
      <c r="I20" s="44">
        <f t="shared" ref="I20:K20" si="8">SUM(I21:I22)</f>
        <v>-7087</v>
      </c>
      <c r="J20" s="44">
        <f t="shared" si="8"/>
        <v>490</v>
      </c>
      <c r="K20" s="44">
        <f t="shared" si="8"/>
        <v>6001.0000000000036</v>
      </c>
      <c r="L20" s="44">
        <f t="shared" ref="L20:M20" si="9">SUM(L21:L22)</f>
        <v>44425</v>
      </c>
      <c r="M20" s="44">
        <f t="shared" si="9"/>
        <v>-14194</v>
      </c>
      <c r="Q20" s="111"/>
    </row>
    <row r="21" spans="2:25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13270.000000000004</v>
      </c>
      <c r="L21" s="10">
        <f>SUM('P&amp;L(q)'!$T21:W21)</f>
        <v>46042</v>
      </c>
      <c r="M21" s="10">
        <f>SUM('P&amp;L(q)'!$X21:AA21)</f>
        <v>4924</v>
      </c>
    </row>
    <row r="22" spans="2:25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-7269</v>
      </c>
      <c r="L22" s="10">
        <f>SUM('P&amp;L(q)'!$T22:W22)</f>
        <v>-1617</v>
      </c>
      <c r="M22" s="10">
        <f>SUM('P&amp;L(q)'!$X22:AA22)</f>
        <v>-19118</v>
      </c>
    </row>
    <row r="23" spans="2:25" s="15" customFormat="1" ht="12" customHeight="1" x14ac:dyDescent="0.2">
      <c r="B23" s="193" t="s">
        <v>7</v>
      </c>
      <c r="C23" s="194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</v>
      </c>
      <c r="L23" s="10">
        <f>SUM('P&amp;L(q)'!$T23:W23)</f>
        <v>1636</v>
      </c>
      <c r="M23" s="10">
        <f>SUM('P&amp;L(q)'!$X23:AA23)</f>
        <v>444</v>
      </c>
      <c r="N23" s="3"/>
      <c r="O23" s="3"/>
      <c r="P23" s="3"/>
      <c r="Q23" s="111"/>
      <c r="R23" s="173"/>
      <c r="S23" s="170"/>
      <c r="T23" s="168"/>
      <c r="U23" s="170"/>
      <c r="V23" s="170"/>
      <c r="W23" s="170"/>
      <c r="X23" s="3"/>
    </row>
    <row r="24" spans="2:25" s="15" customFormat="1" ht="12" customHeight="1" x14ac:dyDescent="0.2">
      <c r="B24" s="193" t="s">
        <v>27</v>
      </c>
      <c r="C24" s="194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SUM('P&amp;L(q)'!$T24:W24)</f>
        <v>0</v>
      </c>
      <c r="M24" s="10">
        <f>SUM('P&amp;L(q)'!$X24:AA24)</f>
        <v>0</v>
      </c>
      <c r="N24" s="3"/>
      <c r="O24" s="3"/>
      <c r="P24" s="3"/>
      <c r="Q24" s="111"/>
      <c r="R24" s="173"/>
      <c r="S24" s="170"/>
      <c r="T24" s="168"/>
      <c r="U24" s="170"/>
      <c r="V24" s="170"/>
      <c r="W24" s="170"/>
      <c r="X24" s="3"/>
      <c r="Y24" s="3"/>
    </row>
    <row r="25" spans="2:25" ht="12" customHeight="1" x14ac:dyDescent="0.2">
      <c r="B25" s="192" t="s">
        <v>8</v>
      </c>
      <c r="C25" s="192"/>
      <c r="D25" s="44"/>
      <c r="E25" s="44"/>
      <c r="F25" s="44"/>
      <c r="G25" s="44"/>
      <c r="H25" s="8"/>
      <c r="I25" s="44">
        <f>SUM(I19:I20)+I23+I24</f>
        <v>91125</v>
      </c>
      <c r="J25" s="44">
        <f>SUM(J19:J20)+J23+J24</f>
        <v>76417</v>
      </c>
      <c r="K25" s="44">
        <f>SUM(K19:K20)+K23+K24</f>
        <v>78591</v>
      </c>
      <c r="L25" s="44">
        <f>SUM(L19:L20)+L23+L24</f>
        <v>94801</v>
      </c>
      <c r="M25" s="44">
        <f>SUM(M19:M20)+M23+M24</f>
        <v>31340</v>
      </c>
    </row>
    <row r="26" spans="2:25" ht="12" customHeight="1" x14ac:dyDescent="0.2">
      <c r="B26" s="192" t="s">
        <v>37</v>
      </c>
      <c r="C26" s="192"/>
      <c r="D26" s="44"/>
      <c r="E26" s="44"/>
      <c r="F26" s="44"/>
      <c r="G26" s="44"/>
      <c r="H26" s="8"/>
      <c r="I26" s="44">
        <f t="shared" ref="I26:K26" si="10">SUM(I27:I28)</f>
        <v>649</v>
      </c>
      <c r="J26" s="44">
        <f t="shared" si="10"/>
        <v>-2533</v>
      </c>
      <c r="K26" s="44">
        <f t="shared" si="10"/>
        <v>3325.9999999999991</v>
      </c>
      <c r="L26" s="44">
        <f t="shared" ref="L26:M26" si="11">SUM(L27:L28)</f>
        <v>-9557</v>
      </c>
      <c r="M26" s="44">
        <f t="shared" si="11"/>
        <v>-15425</v>
      </c>
      <c r="W26" s="172"/>
      <c r="X26" s="15"/>
    </row>
    <row r="27" spans="2:25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8080</v>
      </c>
      <c r="L27" s="10">
        <f>SUM('P&amp;L(q)'!$T27:W27)</f>
        <v>1307.0000000000002</v>
      </c>
      <c r="M27" s="10">
        <f>SUM('P&amp;L(q)'!$X27:AA27)</f>
        <v>5268</v>
      </c>
    </row>
    <row r="28" spans="2:25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-4754.0000000000009</v>
      </c>
      <c r="L28" s="10">
        <f>SUM('P&amp;L(q)'!$T28:W28)</f>
        <v>-10864</v>
      </c>
      <c r="M28" s="10">
        <f>SUM('P&amp;L(q)'!$X28:AA28)</f>
        <v>-20693</v>
      </c>
      <c r="Q28" s="111"/>
      <c r="Y28" s="15"/>
    </row>
    <row r="29" spans="2:25" s="15" customFormat="1" ht="12" customHeight="1" x14ac:dyDescent="0.2">
      <c r="B29" s="193" t="s">
        <v>28</v>
      </c>
      <c r="C29" s="194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SUM('P&amp;L(q)'!$T29:W29)</f>
        <v>0</v>
      </c>
      <c r="M29" s="10">
        <f>SUM('P&amp;L(q)'!$X29:AA29)</f>
        <v>0</v>
      </c>
      <c r="N29" s="3"/>
      <c r="O29" s="3"/>
      <c r="P29" s="3"/>
      <c r="Q29" s="111"/>
      <c r="R29" s="173"/>
      <c r="S29" s="170"/>
      <c r="T29" s="168"/>
      <c r="U29" s="170"/>
      <c r="V29" s="170"/>
      <c r="W29" s="170"/>
      <c r="X29" s="3"/>
      <c r="Y29" s="3"/>
    </row>
    <row r="30" spans="2:25" ht="12" customHeight="1" x14ac:dyDescent="0.2">
      <c r="B30" s="192" t="s">
        <v>9</v>
      </c>
      <c r="C30" s="192"/>
      <c r="D30" s="44"/>
      <c r="E30" s="44"/>
      <c r="F30" s="44"/>
      <c r="G30" s="44"/>
      <c r="H30" s="8"/>
      <c r="I30" s="44" cm="1">
        <f t="array" ref="I30">SUM(I25:I26+I29)</f>
        <v>91774</v>
      </c>
      <c r="J30" s="44" cm="1">
        <f t="array" ref="J30">SUM(J25:J26+J29)</f>
        <v>73884</v>
      </c>
      <c r="K30" s="44" cm="1">
        <f t="array" ref="K30">SUM(K25:K26+K29)</f>
        <v>81917</v>
      </c>
      <c r="L30" s="44" cm="1">
        <f t="array" ref="L30">SUM(L25:L26+L29)</f>
        <v>85244</v>
      </c>
      <c r="M30" s="44" cm="1">
        <f t="array" ref="M30">SUM(M25:M26+M29)</f>
        <v>15915</v>
      </c>
      <c r="W30" s="172"/>
      <c r="X30" s="15"/>
    </row>
    <row r="31" spans="2:25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SUM('P&amp;L(q)'!$T31:W31)</f>
        <v>-24929</v>
      </c>
      <c r="M31" s="10">
        <f>SUM('P&amp;L(q)'!$X31:AA31)</f>
        <v>-9019</v>
      </c>
    </row>
    <row r="32" spans="2:25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SUM('P&amp;L(q)'!$T32:W32)</f>
        <v>3021</v>
      </c>
      <c r="M32" s="10">
        <f>SUM('P&amp;L(q)'!$X32:AA32)</f>
        <v>309</v>
      </c>
      <c r="X32" s="15"/>
      <c r="Y32" s="15"/>
    </row>
    <row r="33" spans="2:25" ht="12" customHeight="1" x14ac:dyDescent="0.2">
      <c r="B33" s="192" t="s">
        <v>12</v>
      </c>
      <c r="C33" s="192"/>
      <c r="D33" s="44"/>
      <c r="E33" s="44"/>
      <c r="F33" s="44"/>
      <c r="G33" s="44"/>
      <c r="H33" s="8"/>
      <c r="I33" s="44">
        <f t="shared" ref="I33:K33" si="12">SUM(I30:I32)</f>
        <v>69236</v>
      </c>
      <c r="J33" s="44">
        <f t="shared" si="12"/>
        <v>55287</v>
      </c>
      <c r="K33" s="44">
        <f t="shared" si="12"/>
        <v>62237</v>
      </c>
      <c r="L33" s="44">
        <f t="shared" ref="L33:M33" si="13">SUM(L30:L32)</f>
        <v>63336</v>
      </c>
      <c r="M33" s="44">
        <f t="shared" si="13"/>
        <v>7205</v>
      </c>
    </row>
    <row r="34" spans="2:25" s="15" customFormat="1" ht="12" customHeight="1" x14ac:dyDescent="0.2">
      <c r="B34" s="195" t="s">
        <v>13</v>
      </c>
      <c r="C34" s="196"/>
      <c r="D34" s="24"/>
      <c r="E34" s="24"/>
      <c r="F34" s="24"/>
      <c r="G34" s="24"/>
      <c r="H34" s="8"/>
      <c r="I34" s="24"/>
      <c r="J34" s="24"/>
      <c r="K34" s="27"/>
      <c r="L34" s="27"/>
      <c r="M34" s="27"/>
      <c r="N34" s="3"/>
      <c r="O34" s="3"/>
      <c r="P34" s="3"/>
      <c r="Q34" s="3"/>
      <c r="R34" s="173"/>
      <c r="S34" s="170"/>
      <c r="T34" s="168"/>
      <c r="U34" s="170"/>
      <c r="V34" s="170"/>
      <c r="W34" s="170"/>
      <c r="X34" s="3"/>
    </row>
    <row r="35" spans="2:25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SUM('P&amp;L(q)'!$T35:W35)</f>
        <v>0</v>
      </c>
      <c r="M35" s="10">
        <f>SUM('P&amp;L(q)'!$X35:AA35)</f>
        <v>0</v>
      </c>
    </row>
    <row r="36" spans="2:25" s="15" customFormat="1" ht="12" customHeight="1" x14ac:dyDescent="0.2">
      <c r="B36" s="195" t="s">
        <v>15</v>
      </c>
      <c r="C36" s="196"/>
      <c r="D36" s="7"/>
      <c r="E36" s="7"/>
      <c r="F36" s="7"/>
      <c r="G36" s="7"/>
      <c r="H36" s="8"/>
      <c r="I36" s="7"/>
      <c r="J36" s="7"/>
      <c r="K36" s="7"/>
      <c r="L36" s="7"/>
      <c r="M36" s="7"/>
      <c r="N36" s="3"/>
      <c r="O36" s="3"/>
      <c r="P36" s="3"/>
      <c r="Q36" s="3"/>
      <c r="R36" s="173"/>
      <c r="S36" s="170"/>
      <c r="T36" s="168"/>
      <c r="U36" s="170"/>
      <c r="V36" s="170"/>
      <c r="W36" s="170"/>
      <c r="X36" s="3"/>
      <c r="Y36" s="3"/>
    </row>
    <row r="37" spans="2:25" ht="12" customHeight="1" x14ac:dyDescent="0.2">
      <c r="B37" s="192" t="s">
        <v>16</v>
      </c>
      <c r="C37" s="192"/>
      <c r="D37" s="44"/>
      <c r="E37" s="44"/>
      <c r="F37" s="44"/>
      <c r="G37" s="44"/>
      <c r="H37" s="8"/>
      <c r="I37" s="44">
        <f t="shared" ref="I37:K37" si="14">I33+I35</f>
        <v>70405</v>
      </c>
      <c r="J37" s="44">
        <f t="shared" si="14"/>
        <v>55287</v>
      </c>
      <c r="K37" s="44">
        <f t="shared" si="14"/>
        <v>62237</v>
      </c>
      <c r="L37" s="44">
        <f t="shared" ref="L37:M37" si="15">L33+L35</f>
        <v>63336</v>
      </c>
      <c r="M37" s="44">
        <f t="shared" si="15"/>
        <v>7205</v>
      </c>
    </row>
    <row r="38" spans="2:25" ht="12" customHeight="1" x14ac:dyDescent="0.2">
      <c r="B38" s="138"/>
      <c r="C38" s="139"/>
      <c r="D38" s="140"/>
      <c r="E38" s="140"/>
      <c r="F38" s="140"/>
      <c r="G38" s="140"/>
      <c r="H38" s="141"/>
      <c r="I38" s="140"/>
      <c r="J38" s="140"/>
      <c r="K38" s="140"/>
      <c r="L38" s="140"/>
      <c r="M38" s="140"/>
    </row>
    <row r="39" spans="2:25" ht="12" customHeight="1" x14ac:dyDescent="0.2">
      <c r="B39" s="192" t="s">
        <v>8</v>
      </c>
      <c r="C39" s="192"/>
      <c r="D39" s="44"/>
      <c r="E39" s="44"/>
      <c r="F39" s="44"/>
      <c r="G39" s="44"/>
      <c r="H39" s="8"/>
      <c r="I39" s="44">
        <f>I25</f>
        <v>91125</v>
      </c>
      <c r="J39" s="44">
        <f>J25</f>
        <v>76417</v>
      </c>
      <c r="K39" s="44">
        <f>K25</f>
        <v>78591</v>
      </c>
      <c r="L39" s="44">
        <f>L25</f>
        <v>94801</v>
      </c>
      <c r="M39" s="44">
        <f>M25</f>
        <v>31340</v>
      </c>
    </row>
    <row r="40" spans="2:25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SUM('P&amp;L(q)'!$T40:W40)</f>
        <v>55772</v>
      </c>
      <c r="M40" s="10">
        <f>SUM('P&amp;L(q)'!$X40:AA40)</f>
        <v>55727</v>
      </c>
    </row>
    <row r="41" spans="2:25" ht="12" customHeight="1" x14ac:dyDescent="0.2">
      <c r="B41" s="192" t="s">
        <v>23</v>
      </c>
      <c r="C41" s="192"/>
      <c r="D41" s="44"/>
      <c r="E41" s="44"/>
      <c r="F41" s="44"/>
      <c r="G41" s="44"/>
      <c r="H41" s="8"/>
      <c r="I41" s="44">
        <f t="shared" ref="I41:L41" si="16">SUM(I39:I40)</f>
        <v>132907</v>
      </c>
      <c r="J41" s="44">
        <f t="shared" si="16"/>
        <v>126288</v>
      </c>
      <c r="K41" s="44">
        <f t="shared" si="16"/>
        <v>131100</v>
      </c>
      <c r="L41" s="44">
        <f t="shared" si="16"/>
        <v>150573</v>
      </c>
      <c r="M41" s="44">
        <f t="shared" ref="M41" si="17">SUM(M39:M40)</f>
        <v>87067</v>
      </c>
    </row>
    <row r="42" spans="2:25" ht="12" customHeight="1" x14ac:dyDescent="0.2">
      <c r="B42" s="11" t="s">
        <v>229</v>
      </c>
      <c r="C42" s="12"/>
      <c r="D42" s="9"/>
      <c r="E42" s="9"/>
      <c r="F42" s="9"/>
      <c r="G42" s="9"/>
      <c r="H42" s="107"/>
      <c r="I42" s="105">
        <f>I41/I10</f>
        <v>0.16055409385336106</v>
      </c>
      <c r="J42" s="105">
        <f>J41/J10</f>
        <v>0.14390269749188975</v>
      </c>
      <c r="K42" s="108">
        <f>K41/K10</f>
        <v>0.14023640156174788</v>
      </c>
      <c r="L42" s="108">
        <f>L41/L10</f>
        <v>0.16016989989181807</v>
      </c>
      <c r="M42" s="108">
        <f>M41/M10</f>
        <v>8.0484048689581728E-2</v>
      </c>
    </row>
    <row r="43" spans="2:25" ht="12" customHeight="1" x14ac:dyDescent="0.2">
      <c r="B43" s="129"/>
      <c r="C43" s="130" t="s">
        <v>255</v>
      </c>
      <c r="D43" s="131"/>
      <c r="E43" s="131"/>
      <c r="F43" s="131"/>
      <c r="G43" s="131"/>
      <c r="H43" s="8"/>
      <c r="I43" s="132">
        <f>I60/I77*1000</f>
        <v>2.3017755995335984</v>
      </c>
      <c r="J43" s="132">
        <f>J60/J77*1000</f>
        <v>1.8257506345899857</v>
      </c>
      <c r="K43" s="132">
        <f>K60/K77*1000</f>
        <v>2.0624616294409708</v>
      </c>
      <c r="L43" s="132">
        <f>L60/L77*1000</f>
        <v>2.1317321256214772</v>
      </c>
      <c r="M43" s="132">
        <f>M60/M77*1000</f>
        <v>0.22758419990605877</v>
      </c>
    </row>
    <row r="44" spans="2:25" ht="12" customHeight="1" x14ac:dyDescent="0.2">
      <c r="B44" s="134"/>
      <c r="C44" s="135"/>
      <c r="D44" s="136"/>
      <c r="E44" s="136"/>
      <c r="F44" s="136"/>
      <c r="G44" s="136"/>
      <c r="H44" s="137"/>
      <c r="I44" s="136"/>
      <c r="J44" s="136"/>
      <c r="K44" s="136"/>
      <c r="L44" s="136"/>
      <c r="M44" s="136"/>
    </row>
    <row r="45" spans="2:25" ht="12" customHeight="1" x14ac:dyDescent="0.2">
      <c r="B45" s="138"/>
      <c r="C45" s="139"/>
      <c r="D45" s="140"/>
      <c r="E45" s="140"/>
      <c r="F45" s="140"/>
      <c r="G45" s="140"/>
      <c r="H45" s="141"/>
      <c r="I45" s="140"/>
      <c r="J45" s="140"/>
      <c r="K45" s="140"/>
      <c r="L45" s="140"/>
      <c r="M45" s="140"/>
    </row>
    <row r="46" spans="2:25" ht="12" customHeight="1" x14ac:dyDescent="0.2">
      <c r="B46" s="142"/>
      <c r="C46" s="143"/>
      <c r="D46" s="144"/>
      <c r="E46" s="144"/>
      <c r="F46" s="144"/>
      <c r="G46" s="144"/>
      <c r="H46" s="145"/>
      <c r="I46" s="144"/>
      <c r="J46" s="144"/>
      <c r="K46" s="144"/>
      <c r="L46" s="144"/>
      <c r="M46" s="144"/>
    </row>
    <row r="47" spans="2:25" ht="12" customHeight="1" x14ac:dyDescent="0.2">
      <c r="B47" s="204" t="s">
        <v>38</v>
      </c>
      <c r="C47" s="205"/>
      <c r="D47" s="133"/>
      <c r="E47" s="133"/>
      <c r="F47" s="133"/>
      <c r="G47" s="133"/>
      <c r="H47" s="8"/>
      <c r="I47" s="133"/>
      <c r="J47" s="133"/>
      <c r="K47" s="133"/>
      <c r="L47" s="133"/>
      <c r="M47" s="133"/>
    </row>
    <row r="48" spans="2:25" ht="12" customHeight="1" x14ac:dyDescent="0.2">
      <c r="B48" s="192" t="s">
        <v>39</v>
      </c>
      <c r="C48" s="192"/>
      <c r="D48" s="44"/>
      <c r="E48" s="44"/>
      <c r="F48" s="44"/>
      <c r="G48" s="44"/>
      <c r="H48" s="8"/>
      <c r="I48" s="44">
        <f t="shared" ref="I48:L48" si="18">SUM(I50:I53)+SUM(I55:I57)</f>
        <v>-1666</v>
      </c>
      <c r="J48" s="44">
        <f t="shared" si="18"/>
        <v>3489</v>
      </c>
      <c r="K48" s="44">
        <f t="shared" si="18"/>
        <v>-2644</v>
      </c>
      <c r="L48" s="44">
        <f t="shared" si="18"/>
        <v>5873.0000000000009</v>
      </c>
      <c r="M48" s="44">
        <f t="shared" ref="M48" si="19">SUM(M50:M53)+SUM(M55:M57)</f>
        <v>4767</v>
      </c>
    </row>
    <row r="49" spans="2:13" ht="12" customHeight="1" x14ac:dyDescent="0.2">
      <c r="B49" s="119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  <c r="M49" s="14"/>
    </row>
    <row r="50" spans="2:13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SUM('P&amp;L(q)'!$T50:W50)</f>
        <v>2961.0000000000005</v>
      </c>
      <c r="M50" s="10">
        <f>SUM('P&amp;L(q)'!$X50:AA50)</f>
        <v>2402</v>
      </c>
    </row>
    <row r="51" spans="2:13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SUM('P&amp;L(q)'!$T51:W51)</f>
        <v>0</v>
      </c>
      <c r="M51" s="10">
        <f>SUM('P&amp;L(q)'!$X51:AA51)</f>
        <v>0</v>
      </c>
    </row>
    <row r="52" spans="2:13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SUM('P&amp;L(q)'!$T52:W52)</f>
        <v>2745.0000000000005</v>
      </c>
      <c r="M52" s="10">
        <f>SUM('P&amp;L(q)'!$X52:AA52)</f>
        <v>1132</v>
      </c>
    </row>
    <row r="53" spans="2:13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SUM('P&amp;L(q)'!$T53:W53)</f>
        <v>0</v>
      </c>
      <c r="M53" s="10">
        <f>SUM('P&amp;L(q)'!$X53:AA53)</f>
        <v>0</v>
      </c>
    </row>
    <row r="54" spans="2:13" ht="12" customHeight="1" x14ac:dyDescent="0.2">
      <c r="B54" s="18"/>
      <c r="C54" s="19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7">
        <f>SUM('P&amp;L(q)'!$T54:W54)</f>
        <v>0</v>
      </c>
      <c r="M54" s="10">
        <f>SUM('P&amp;L(q)'!$X54:AA54)</f>
        <v>0</v>
      </c>
    </row>
    <row r="55" spans="2:13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SUM('P&amp;L(q)'!$T55:W55)</f>
        <v>167</v>
      </c>
      <c r="M55" s="10">
        <f>SUM('P&amp;L(q)'!$X55:AA55)</f>
        <v>1233</v>
      </c>
    </row>
    <row r="56" spans="2:13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SUM('P&amp;L(q)'!$T56:W56)</f>
        <v>0</v>
      </c>
      <c r="M56" s="10">
        <f>SUM('P&amp;L(q)'!$X56:AA56)</f>
        <v>0</v>
      </c>
    </row>
    <row r="57" spans="2:13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</row>
    <row r="58" spans="2:13" ht="12" customHeight="1" x14ac:dyDescent="0.2">
      <c r="B58" s="192" t="s">
        <v>19</v>
      </c>
      <c r="C58" s="192"/>
      <c r="D58" s="44"/>
      <c r="E58" s="44"/>
      <c r="F58" s="44"/>
      <c r="G58" s="44"/>
      <c r="H58" s="8"/>
      <c r="I58" s="44">
        <f t="shared" ref="I58:K58" si="20">I37+I48</f>
        <v>68739</v>
      </c>
      <c r="J58" s="44">
        <f t="shared" si="20"/>
        <v>58776</v>
      </c>
      <c r="K58" s="44">
        <f t="shared" si="20"/>
        <v>59593</v>
      </c>
      <c r="L58" s="44">
        <f t="shared" ref="L58:M58" si="21">L37+L48</f>
        <v>69209</v>
      </c>
      <c r="M58" s="44">
        <f t="shared" si="21"/>
        <v>11972</v>
      </c>
    </row>
    <row r="59" spans="2:13" ht="12" customHeight="1" x14ac:dyDescent="0.2">
      <c r="B59" s="192" t="s">
        <v>20</v>
      </c>
      <c r="C59" s="192"/>
      <c r="D59" s="44"/>
      <c r="E59" s="44"/>
      <c r="F59" s="44"/>
      <c r="G59" s="44"/>
      <c r="H59" s="8"/>
      <c r="I59" s="44">
        <f t="shared" ref="I59:K59" si="22">SUM(I60:I61)</f>
        <v>70405</v>
      </c>
      <c r="J59" s="44">
        <f t="shared" si="22"/>
        <v>55287</v>
      </c>
      <c r="K59" s="44">
        <f t="shared" si="22"/>
        <v>62237</v>
      </c>
      <c r="L59" s="44">
        <f t="shared" ref="L59:M59" si="23">SUM(L60:L61)</f>
        <v>63336</v>
      </c>
      <c r="M59" s="44">
        <f t="shared" si="23"/>
        <v>7205</v>
      </c>
    </row>
    <row r="60" spans="2:13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SUM('P&amp;L(q)'!$T60:W60)</f>
        <v>62201</v>
      </c>
      <c r="M60" s="10">
        <f>SUM('P&amp;L(q)'!$X60:AA60)</f>
        <v>6616</v>
      </c>
    </row>
    <row r="61" spans="2:13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SUM('P&amp;L(q)'!$T61:W61)</f>
        <v>1135</v>
      </c>
      <c r="M61" s="10">
        <f>SUM('P&amp;L(q)'!$X61:AA61)</f>
        <v>589</v>
      </c>
    </row>
    <row r="62" spans="2:13" ht="12" customHeight="1" x14ac:dyDescent="0.2">
      <c r="B62" s="192" t="s">
        <v>21</v>
      </c>
      <c r="C62" s="192"/>
      <c r="D62" s="44"/>
      <c r="E62" s="44"/>
      <c r="F62" s="44"/>
      <c r="G62" s="44"/>
      <c r="H62" s="8"/>
      <c r="I62" s="44">
        <f t="shared" ref="I62:L62" si="24">SUM(I63:I64)</f>
        <v>68739</v>
      </c>
      <c r="J62" s="44">
        <f t="shared" si="24"/>
        <v>58776</v>
      </c>
      <c r="K62" s="44">
        <f t="shared" si="24"/>
        <v>59593</v>
      </c>
      <c r="L62" s="44">
        <f t="shared" si="24"/>
        <v>69209</v>
      </c>
      <c r="M62" s="44">
        <f t="shared" ref="M62" si="25">SUM(M63:M64)</f>
        <v>11972</v>
      </c>
    </row>
    <row r="63" spans="2:13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SUM('P&amp;L(q)'!$T63:W63)</f>
        <v>68074</v>
      </c>
      <c r="M63" s="10">
        <f>SUM('P&amp;L(q)'!$X63:AA63)</f>
        <v>11383</v>
      </c>
    </row>
    <row r="64" spans="2:13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SUM('P&amp;L(q)'!$T64:W64)</f>
        <v>1135</v>
      </c>
      <c r="M64" s="10">
        <f>SUM('P&amp;L(q)'!$X64:AA64)</f>
        <v>589</v>
      </c>
    </row>
    <row r="65" spans="2:28" ht="12" customHeight="1" x14ac:dyDescent="0.2">
      <c r="B65" s="1"/>
      <c r="C65" s="2"/>
      <c r="H65" s="8"/>
    </row>
    <row r="66" spans="2:28" ht="12" customHeight="1" x14ac:dyDescent="0.2">
      <c r="B66" s="1"/>
      <c r="C66" s="2"/>
      <c r="H66" s="8"/>
    </row>
    <row r="67" spans="2:28" ht="12" customHeight="1" x14ac:dyDescent="0.2">
      <c r="C67" s="3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</row>
    <row r="71" spans="2:28" ht="12" customHeight="1" x14ac:dyDescent="0.2">
      <c r="C71" s="3"/>
    </row>
    <row r="74" spans="2:28" ht="12" hidden="1" customHeight="1" outlineLevel="1" x14ac:dyDescent="0.2">
      <c r="C74" s="115" t="s">
        <v>269</v>
      </c>
    </row>
    <row r="75" spans="2:28" s="111" customFormat="1" ht="12" hidden="1" customHeight="1" outlineLevel="1" x14ac:dyDescent="0.2">
      <c r="C75" s="116" t="s">
        <v>264</v>
      </c>
      <c r="R75" s="173"/>
      <c r="S75" s="170"/>
      <c r="T75" s="168"/>
      <c r="U75" s="170"/>
      <c r="V75" s="170"/>
      <c r="W75" s="170"/>
      <c r="X75" s="3"/>
      <c r="Y75" s="3"/>
      <c r="Z75" s="3"/>
      <c r="AA75" s="3"/>
      <c r="AB75" s="3"/>
    </row>
    <row r="76" spans="2:28" ht="12" hidden="1" customHeight="1" outlineLevel="1" x14ac:dyDescent="0.2"/>
    <row r="77" spans="2:28" ht="12" hidden="1" customHeight="1" outlineLevel="1" x14ac:dyDescent="0.2">
      <c r="C77" s="115" t="s">
        <v>270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'P&amp;L(q)'!W74</f>
        <v>29178619.232876718</v>
      </c>
      <c r="M77" s="3">
        <f>'P&amp;L(q)'!AA74</f>
        <v>29070559.39178082</v>
      </c>
    </row>
    <row r="78" spans="2:28" ht="12" customHeight="1" collapsed="1" x14ac:dyDescent="0.2"/>
  </sheetData>
  <mergeCells count="25">
    <mergeCell ref="B36:C36"/>
    <mergeCell ref="B20:C20"/>
    <mergeCell ref="B23:C23"/>
    <mergeCell ref="B19:C19"/>
    <mergeCell ref="B7:C8"/>
    <mergeCell ref="B9:C9"/>
    <mergeCell ref="B10:C10"/>
    <mergeCell ref="B13:C13"/>
    <mergeCell ref="B16:C16"/>
    <mergeCell ref="I7:M7"/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P97"/>
  <sheetViews>
    <sheetView showGridLines="0" zoomScaleNormal="100" zoomScaleSheetLayoutView="100" workbookViewId="0">
      <pane xSplit="3" ySplit="9" topLeftCell="R10" activePane="bottomRight" state="frozen"/>
      <selection pane="topRight"/>
      <selection pane="bottomLeft"/>
      <selection pane="bottomRight" activeCell="AF25" sqref="AF25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29" width="9.28515625" style="29" customWidth="1"/>
    <col min="30" max="30" width="28.85546875" style="29" customWidth="1"/>
    <col min="31" max="31" width="9.140625" style="158"/>
    <col min="32" max="32" width="21.42578125" style="158" customWidth="1"/>
    <col min="33" max="33" width="9.140625" style="158"/>
    <col min="34" max="34" width="9.140625" style="29"/>
    <col min="35" max="35" width="9.140625" style="158"/>
    <col min="36" max="265" width="9.140625" style="29"/>
    <col min="266" max="266" width="2.5703125" style="29" customWidth="1"/>
    <col min="267" max="267" width="60.7109375" style="29" customWidth="1"/>
    <col min="268" max="268" width="10.7109375" style="29" customWidth="1"/>
    <col min="269" max="270" width="15.7109375" style="29" customWidth="1"/>
    <col min="271" max="271" width="9.28515625" style="29" bestFit="1" customWidth="1"/>
    <col min="272" max="282" width="14.7109375" style="29" customWidth="1"/>
    <col min="283" max="521" width="9.140625" style="29"/>
    <col min="522" max="522" width="2.5703125" style="29" customWidth="1"/>
    <col min="523" max="523" width="60.7109375" style="29" customWidth="1"/>
    <col min="524" max="524" width="10.7109375" style="29" customWidth="1"/>
    <col min="525" max="526" width="15.7109375" style="29" customWidth="1"/>
    <col min="527" max="527" width="9.28515625" style="29" bestFit="1" customWidth="1"/>
    <col min="528" max="538" width="14.7109375" style="29" customWidth="1"/>
    <col min="539" max="777" width="9.140625" style="29"/>
    <col min="778" max="778" width="2.5703125" style="29" customWidth="1"/>
    <col min="779" max="779" width="60.7109375" style="29" customWidth="1"/>
    <col min="780" max="780" width="10.7109375" style="29" customWidth="1"/>
    <col min="781" max="782" width="15.7109375" style="29" customWidth="1"/>
    <col min="783" max="783" width="9.28515625" style="29" bestFit="1" customWidth="1"/>
    <col min="784" max="794" width="14.7109375" style="29" customWidth="1"/>
    <col min="795" max="1033" width="9.140625" style="29"/>
    <col min="1034" max="1034" width="2.5703125" style="29" customWidth="1"/>
    <col min="1035" max="1035" width="60.7109375" style="29" customWidth="1"/>
    <col min="1036" max="1036" width="10.7109375" style="29" customWidth="1"/>
    <col min="1037" max="1038" width="15.7109375" style="29" customWidth="1"/>
    <col min="1039" max="1039" width="9.28515625" style="29" bestFit="1" customWidth="1"/>
    <col min="1040" max="1050" width="14.7109375" style="29" customWidth="1"/>
    <col min="1051" max="1289" width="9.140625" style="29"/>
    <col min="1290" max="1290" width="2.5703125" style="29" customWidth="1"/>
    <col min="1291" max="1291" width="60.7109375" style="29" customWidth="1"/>
    <col min="1292" max="1292" width="10.7109375" style="29" customWidth="1"/>
    <col min="1293" max="1294" width="15.7109375" style="29" customWidth="1"/>
    <col min="1295" max="1295" width="9.28515625" style="29" bestFit="1" customWidth="1"/>
    <col min="1296" max="1306" width="14.7109375" style="29" customWidth="1"/>
    <col min="1307" max="1545" width="9.140625" style="29"/>
    <col min="1546" max="1546" width="2.5703125" style="29" customWidth="1"/>
    <col min="1547" max="1547" width="60.7109375" style="29" customWidth="1"/>
    <col min="1548" max="1548" width="10.7109375" style="29" customWidth="1"/>
    <col min="1549" max="1550" width="15.7109375" style="29" customWidth="1"/>
    <col min="1551" max="1551" width="9.28515625" style="29" bestFit="1" customWidth="1"/>
    <col min="1552" max="1562" width="14.7109375" style="29" customWidth="1"/>
    <col min="1563" max="1801" width="9.140625" style="29"/>
    <col min="1802" max="1802" width="2.5703125" style="29" customWidth="1"/>
    <col min="1803" max="1803" width="60.7109375" style="29" customWidth="1"/>
    <col min="1804" max="1804" width="10.7109375" style="29" customWidth="1"/>
    <col min="1805" max="1806" width="15.7109375" style="29" customWidth="1"/>
    <col min="1807" max="1807" width="9.28515625" style="29" bestFit="1" customWidth="1"/>
    <col min="1808" max="1818" width="14.7109375" style="29" customWidth="1"/>
    <col min="1819" max="2057" width="9.140625" style="29"/>
    <col min="2058" max="2058" width="2.5703125" style="29" customWidth="1"/>
    <col min="2059" max="2059" width="60.7109375" style="29" customWidth="1"/>
    <col min="2060" max="2060" width="10.7109375" style="29" customWidth="1"/>
    <col min="2061" max="2062" width="15.7109375" style="29" customWidth="1"/>
    <col min="2063" max="2063" width="9.28515625" style="29" bestFit="1" customWidth="1"/>
    <col min="2064" max="2074" width="14.7109375" style="29" customWidth="1"/>
    <col min="2075" max="2313" width="9.140625" style="29"/>
    <col min="2314" max="2314" width="2.5703125" style="29" customWidth="1"/>
    <col min="2315" max="2315" width="60.7109375" style="29" customWidth="1"/>
    <col min="2316" max="2316" width="10.7109375" style="29" customWidth="1"/>
    <col min="2317" max="2318" width="15.7109375" style="29" customWidth="1"/>
    <col min="2319" max="2319" width="9.28515625" style="29" bestFit="1" customWidth="1"/>
    <col min="2320" max="2330" width="14.7109375" style="29" customWidth="1"/>
    <col min="2331" max="2569" width="9.140625" style="29"/>
    <col min="2570" max="2570" width="2.5703125" style="29" customWidth="1"/>
    <col min="2571" max="2571" width="60.7109375" style="29" customWidth="1"/>
    <col min="2572" max="2572" width="10.7109375" style="29" customWidth="1"/>
    <col min="2573" max="2574" width="15.7109375" style="29" customWidth="1"/>
    <col min="2575" max="2575" width="9.28515625" style="29" bestFit="1" customWidth="1"/>
    <col min="2576" max="2586" width="14.7109375" style="29" customWidth="1"/>
    <col min="2587" max="2825" width="9.140625" style="29"/>
    <col min="2826" max="2826" width="2.5703125" style="29" customWidth="1"/>
    <col min="2827" max="2827" width="60.7109375" style="29" customWidth="1"/>
    <col min="2828" max="2828" width="10.7109375" style="29" customWidth="1"/>
    <col min="2829" max="2830" width="15.7109375" style="29" customWidth="1"/>
    <col min="2831" max="2831" width="9.28515625" style="29" bestFit="1" customWidth="1"/>
    <col min="2832" max="2842" width="14.7109375" style="29" customWidth="1"/>
    <col min="2843" max="3081" width="9.140625" style="29"/>
    <col min="3082" max="3082" width="2.5703125" style="29" customWidth="1"/>
    <col min="3083" max="3083" width="60.7109375" style="29" customWidth="1"/>
    <col min="3084" max="3084" width="10.7109375" style="29" customWidth="1"/>
    <col min="3085" max="3086" width="15.7109375" style="29" customWidth="1"/>
    <col min="3087" max="3087" width="9.28515625" style="29" bestFit="1" customWidth="1"/>
    <col min="3088" max="3098" width="14.7109375" style="29" customWidth="1"/>
    <col min="3099" max="3337" width="9.140625" style="29"/>
    <col min="3338" max="3338" width="2.5703125" style="29" customWidth="1"/>
    <col min="3339" max="3339" width="60.7109375" style="29" customWidth="1"/>
    <col min="3340" max="3340" width="10.7109375" style="29" customWidth="1"/>
    <col min="3341" max="3342" width="15.7109375" style="29" customWidth="1"/>
    <col min="3343" max="3343" width="9.28515625" style="29" bestFit="1" customWidth="1"/>
    <col min="3344" max="3354" width="14.7109375" style="29" customWidth="1"/>
    <col min="3355" max="3593" width="9.140625" style="29"/>
    <col min="3594" max="3594" width="2.5703125" style="29" customWidth="1"/>
    <col min="3595" max="3595" width="60.7109375" style="29" customWidth="1"/>
    <col min="3596" max="3596" width="10.7109375" style="29" customWidth="1"/>
    <col min="3597" max="3598" width="15.7109375" style="29" customWidth="1"/>
    <col min="3599" max="3599" width="9.28515625" style="29" bestFit="1" customWidth="1"/>
    <col min="3600" max="3610" width="14.7109375" style="29" customWidth="1"/>
    <col min="3611" max="3849" width="9.140625" style="29"/>
    <col min="3850" max="3850" width="2.5703125" style="29" customWidth="1"/>
    <col min="3851" max="3851" width="60.7109375" style="29" customWidth="1"/>
    <col min="3852" max="3852" width="10.7109375" style="29" customWidth="1"/>
    <col min="3853" max="3854" width="15.7109375" style="29" customWidth="1"/>
    <col min="3855" max="3855" width="9.28515625" style="29" bestFit="1" customWidth="1"/>
    <col min="3856" max="3866" width="14.7109375" style="29" customWidth="1"/>
    <col min="3867" max="4105" width="9.140625" style="29"/>
    <col min="4106" max="4106" width="2.5703125" style="29" customWidth="1"/>
    <col min="4107" max="4107" width="60.7109375" style="29" customWidth="1"/>
    <col min="4108" max="4108" width="10.7109375" style="29" customWidth="1"/>
    <col min="4109" max="4110" width="15.7109375" style="29" customWidth="1"/>
    <col min="4111" max="4111" width="9.28515625" style="29" bestFit="1" customWidth="1"/>
    <col min="4112" max="4122" width="14.7109375" style="29" customWidth="1"/>
    <col min="4123" max="4361" width="9.140625" style="29"/>
    <col min="4362" max="4362" width="2.5703125" style="29" customWidth="1"/>
    <col min="4363" max="4363" width="60.7109375" style="29" customWidth="1"/>
    <col min="4364" max="4364" width="10.7109375" style="29" customWidth="1"/>
    <col min="4365" max="4366" width="15.7109375" style="29" customWidth="1"/>
    <col min="4367" max="4367" width="9.28515625" style="29" bestFit="1" customWidth="1"/>
    <col min="4368" max="4378" width="14.7109375" style="29" customWidth="1"/>
    <col min="4379" max="4617" width="9.140625" style="29"/>
    <col min="4618" max="4618" width="2.5703125" style="29" customWidth="1"/>
    <col min="4619" max="4619" width="60.7109375" style="29" customWidth="1"/>
    <col min="4620" max="4620" width="10.7109375" style="29" customWidth="1"/>
    <col min="4621" max="4622" width="15.7109375" style="29" customWidth="1"/>
    <col min="4623" max="4623" width="9.28515625" style="29" bestFit="1" customWidth="1"/>
    <col min="4624" max="4634" width="14.7109375" style="29" customWidth="1"/>
    <col min="4635" max="4873" width="9.140625" style="29"/>
    <col min="4874" max="4874" width="2.5703125" style="29" customWidth="1"/>
    <col min="4875" max="4875" width="60.7109375" style="29" customWidth="1"/>
    <col min="4876" max="4876" width="10.7109375" style="29" customWidth="1"/>
    <col min="4877" max="4878" width="15.7109375" style="29" customWidth="1"/>
    <col min="4879" max="4879" width="9.28515625" style="29" bestFit="1" customWidth="1"/>
    <col min="4880" max="4890" width="14.7109375" style="29" customWidth="1"/>
    <col min="4891" max="5129" width="9.140625" style="29"/>
    <col min="5130" max="5130" width="2.5703125" style="29" customWidth="1"/>
    <col min="5131" max="5131" width="60.7109375" style="29" customWidth="1"/>
    <col min="5132" max="5132" width="10.7109375" style="29" customWidth="1"/>
    <col min="5133" max="5134" width="15.7109375" style="29" customWidth="1"/>
    <col min="5135" max="5135" width="9.28515625" style="29" bestFit="1" customWidth="1"/>
    <col min="5136" max="5146" width="14.7109375" style="29" customWidth="1"/>
    <col min="5147" max="5385" width="9.140625" style="29"/>
    <col min="5386" max="5386" width="2.5703125" style="29" customWidth="1"/>
    <col min="5387" max="5387" width="60.7109375" style="29" customWidth="1"/>
    <col min="5388" max="5388" width="10.7109375" style="29" customWidth="1"/>
    <col min="5389" max="5390" width="15.7109375" style="29" customWidth="1"/>
    <col min="5391" max="5391" width="9.28515625" style="29" bestFit="1" customWidth="1"/>
    <col min="5392" max="5402" width="14.7109375" style="29" customWidth="1"/>
    <col min="5403" max="5641" width="9.140625" style="29"/>
    <col min="5642" max="5642" width="2.5703125" style="29" customWidth="1"/>
    <col min="5643" max="5643" width="60.7109375" style="29" customWidth="1"/>
    <col min="5644" max="5644" width="10.7109375" style="29" customWidth="1"/>
    <col min="5645" max="5646" width="15.7109375" style="29" customWidth="1"/>
    <col min="5647" max="5647" width="9.28515625" style="29" bestFit="1" customWidth="1"/>
    <col min="5648" max="5658" width="14.7109375" style="29" customWidth="1"/>
    <col min="5659" max="5897" width="9.140625" style="29"/>
    <col min="5898" max="5898" width="2.5703125" style="29" customWidth="1"/>
    <col min="5899" max="5899" width="60.7109375" style="29" customWidth="1"/>
    <col min="5900" max="5900" width="10.7109375" style="29" customWidth="1"/>
    <col min="5901" max="5902" width="15.7109375" style="29" customWidth="1"/>
    <col min="5903" max="5903" width="9.28515625" style="29" bestFit="1" customWidth="1"/>
    <col min="5904" max="5914" width="14.7109375" style="29" customWidth="1"/>
    <col min="5915" max="6153" width="9.140625" style="29"/>
    <col min="6154" max="6154" width="2.5703125" style="29" customWidth="1"/>
    <col min="6155" max="6155" width="60.7109375" style="29" customWidth="1"/>
    <col min="6156" max="6156" width="10.7109375" style="29" customWidth="1"/>
    <col min="6157" max="6158" width="15.7109375" style="29" customWidth="1"/>
    <col min="6159" max="6159" width="9.28515625" style="29" bestFit="1" customWidth="1"/>
    <col min="6160" max="6170" width="14.7109375" style="29" customWidth="1"/>
    <col min="6171" max="6409" width="9.140625" style="29"/>
    <col min="6410" max="6410" width="2.5703125" style="29" customWidth="1"/>
    <col min="6411" max="6411" width="60.7109375" style="29" customWidth="1"/>
    <col min="6412" max="6412" width="10.7109375" style="29" customWidth="1"/>
    <col min="6413" max="6414" width="15.7109375" style="29" customWidth="1"/>
    <col min="6415" max="6415" width="9.28515625" style="29" bestFit="1" customWidth="1"/>
    <col min="6416" max="6426" width="14.7109375" style="29" customWidth="1"/>
    <col min="6427" max="6665" width="9.140625" style="29"/>
    <col min="6666" max="6666" width="2.5703125" style="29" customWidth="1"/>
    <col min="6667" max="6667" width="60.7109375" style="29" customWidth="1"/>
    <col min="6668" max="6668" width="10.7109375" style="29" customWidth="1"/>
    <col min="6669" max="6670" width="15.7109375" style="29" customWidth="1"/>
    <col min="6671" max="6671" width="9.28515625" style="29" bestFit="1" customWidth="1"/>
    <col min="6672" max="6682" width="14.7109375" style="29" customWidth="1"/>
    <col min="6683" max="6921" width="9.140625" style="29"/>
    <col min="6922" max="6922" width="2.5703125" style="29" customWidth="1"/>
    <col min="6923" max="6923" width="60.7109375" style="29" customWidth="1"/>
    <col min="6924" max="6924" width="10.7109375" style="29" customWidth="1"/>
    <col min="6925" max="6926" width="15.7109375" style="29" customWidth="1"/>
    <col min="6927" max="6927" width="9.28515625" style="29" bestFit="1" customWidth="1"/>
    <col min="6928" max="6938" width="14.7109375" style="29" customWidth="1"/>
    <col min="6939" max="7177" width="9.140625" style="29"/>
    <col min="7178" max="7178" width="2.5703125" style="29" customWidth="1"/>
    <col min="7179" max="7179" width="60.7109375" style="29" customWidth="1"/>
    <col min="7180" max="7180" width="10.7109375" style="29" customWidth="1"/>
    <col min="7181" max="7182" width="15.7109375" style="29" customWidth="1"/>
    <col min="7183" max="7183" width="9.28515625" style="29" bestFit="1" customWidth="1"/>
    <col min="7184" max="7194" width="14.7109375" style="29" customWidth="1"/>
    <col min="7195" max="7433" width="9.140625" style="29"/>
    <col min="7434" max="7434" width="2.5703125" style="29" customWidth="1"/>
    <col min="7435" max="7435" width="60.7109375" style="29" customWidth="1"/>
    <col min="7436" max="7436" width="10.7109375" style="29" customWidth="1"/>
    <col min="7437" max="7438" width="15.7109375" style="29" customWidth="1"/>
    <col min="7439" max="7439" width="9.28515625" style="29" bestFit="1" customWidth="1"/>
    <col min="7440" max="7450" width="14.7109375" style="29" customWidth="1"/>
    <col min="7451" max="7689" width="9.140625" style="29"/>
    <col min="7690" max="7690" width="2.5703125" style="29" customWidth="1"/>
    <col min="7691" max="7691" width="60.7109375" style="29" customWidth="1"/>
    <col min="7692" max="7692" width="10.7109375" style="29" customWidth="1"/>
    <col min="7693" max="7694" width="15.7109375" style="29" customWidth="1"/>
    <col min="7695" max="7695" width="9.28515625" style="29" bestFit="1" customWidth="1"/>
    <col min="7696" max="7706" width="14.7109375" style="29" customWidth="1"/>
    <col min="7707" max="7945" width="9.140625" style="29"/>
    <col min="7946" max="7946" width="2.5703125" style="29" customWidth="1"/>
    <col min="7947" max="7947" width="60.7109375" style="29" customWidth="1"/>
    <col min="7948" max="7948" width="10.7109375" style="29" customWidth="1"/>
    <col min="7949" max="7950" width="15.7109375" style="29" customWidth="1"/>
    <col min="7951" max="7951" width="9.28515625" style="29" bestFit="1" customWidth="1"/>
    <col min="7952" max="7962" width="14.7109375" style="29" customWidth="1"/>
    <col min="7963" max="8201" width="9.140625" style="29"/>
    <col min="8202" max="8202" width="2.5703125" style="29" customWidth="1"/>
    <col min="8203" max="8203" width="60.7109375" style="29" customWidth="1"/>
    <col min="8204" max="8204" width="10.7109375" style="29" customWidth="1"/>
    <col min="8205" max="8206" width="15.7109375" style="29" customWidth="1"/>
    <col min="8207" max="8207" width="9.28515625" style="29" bestFit="1" customWidth="1"/>
    <col min="8208" max="8218" width="14.7109375" style="29" customWidth="1"/>
    <col min="8219" max="8457" width="9.140625" style="29"/>
    <col min="8458" max="8458" width="2.5703125" style="29" customWidth="1"/>
    <col min="8459" max="8459" width="60.7109375" style="29" customWidth="1"/>
    <col min="8460" max="8460" width="10.7109375" style="29" customWidth="1"/>
    <col min="8461" max="8462" width="15.7109375" style="29" customWidth="1"/>
    <col min="8463" max="8463" width="9.28515625" style="29" bestFit="1" customWidth="1"/>
    <col min="8464" max="8474" width="14.7109375" style="29" customWidth="1"/>
    <col min="8475" max="8713" width="9.140625" style="29"/>
    <col min="8714" max="8714" width="2.5703125" style="29" customWidth="1"/>
    <col min="8715" max="8715" width="60.7109375" style="29" customWidth="1"/>
    <col min="8716" max="8716" width="10.7109375" style="29" customWidth="1"/>
    <col min="8717" max="8718" width="15.7109375" style="29" customWidth="1"/>
    <col min="8719" max="8719" width="9.28515625" style="29" bestFit="1" customWidth="1"/>
    <col min="8720" max="8730" width="14.7109375" style="29" customWidth="1"/>
    <col min="8731" max="8969" width="9.140625" style="29"/>
    <col min="8970" max="8970" width="2.5703125" style="29" customWidth="1"/>
    <col min="8971" max="8971" width="60.7109375" style="29" customWidth="1"/>
    <col min="8972" max="8972" width="10.7109375" style="29" customWidth="1"/>
    <col min="8973" max="8974" width="15.7109375" style="29" customWidth="1"/>
    <col min="8975" max="8975" width="9.28515625" style="29" bestFit="1" customWidth="1"/>
    <col min="8976" max="8986" width="14.7109375" style="29" customWidth="1"/>
    <col min="8987" max="9225" width="9.140625" style="29"/>
    <col min="9226" max="9226" width="2.5703125" style="29" customWidth="1"/>
    <col min="9227" max="9227" width="60.7109375" style="29" customWidth="1"/>
    <col min="9228" max="9228" width="10.7109375" style="29" customWidth="1"/>
    <col min="9229" max="9230" width="15.7109375" style="29" customWidth="1"/>
    <col min="9231" max="9231" width="9.28515625" style="29" bestFit="1" customWidth="1"/>
    <col min="9232" max="9242" width="14.7109375" style="29" customWidth="1"/>
    <col min="9243" max="9481" width="9.140625" style="29"/>
    <col min="9482" max="9482" width="2.5703125" style="29" customWidth="1"/>
    <col min="9483" max="9483" width="60.7109375" style="29" customWidth="1"/>
    <col min="9484" max="9484" width="10.7109375" style="29" customWidth="1"/>
    <col min="9485" max="9486" width="15.7109375" style="29" customWidth="1"/>
    <col min="9487" max="9487" width="9.28515625" style="29" bestFit="1" customWidth="1"/>
    <col min="9488" max="9498" width="14.7109375" style="29" customWidth="1"/>
    <col min="9499" max="9737" width="9.140625" style="29"/>
    <col min="9738" max="9738" width="2.5703125" style="29" customWidth="1"/>
    <col min="9739" max="9739" width="60.7109375" style="29" customWidth="1"/>
    <col min="9740" max="9740" width="10.7109375" style="29" customWidth="1"/>
    <col min="9741" max="9742" width="15.7109375" style="29" customWidth="1"/>
    <col min="9743" max="9743" width="9.28515625" style="29" bestFit="1" customWidth="1"/>
    <col min="9744" max="9754" width="14.7109375" style="29" customWidth="1"/>
    <col min="9755" max="9993" width="9.140625" style="29"/>
    <col min="9994" max="9994" width="2.5703125" style="29" customWidth="1"/>
    <col min="9995" max="9995" width="60.7109375" style="29" customWidth="1"/>
    <col min="9996" max="9996" width="10.7109375" style="29" customWidth="1"/>
    <col min="9997" max="9998" width="15.7109375" style="29" customWidth="1"/>
    <col min="9999" max="9999" width="9.28515625" style="29" bestFit="1" customWidth="1"/>
    <col min="10000" max="10010" width="14.7109375" style="29" customWidth="1"/>
    <col min="10011" max="10249" width="9.140625" style="29"/>
    <col min="10250" max="10250" width="2.5703125" style="29" customWidth="1"/>
    <col min="10251" max="10251" width="60.7109375" style="29" customWidth="1"/>
    <col min="10252" max="10252" width="10.7109375" style="29" customWidth="1"/>
    <col min="10253" max="10254" width="15.7109375" style="29" customWidth="1"/>
    <col min="10255" max="10255" width="9.28515625" style="29" bestFit="1" customWidth="1"/>
    <col min="10256" max="10266" width="14.7109375" style="29" customWidth="1"/>
    <col min="10267" max="10505" width="9.140625" style="29"/>
    <col min="10506" max="10506" width="2.5703125" style="29" customWidth="1"/>
    <col min="10507" max="10507" width="60.7109375" style="29" customWidth="1"/>
    <col min="10508" max="10508" width="10.7109375" style="29" customWidth="1"/>
    <col min="10509" max="10510" width="15.7109375" style="29" customWidth="1"/>
    <col min="10511" max="10511" width="9.28515625" style="29" bestFit="1" customWidth="1"/>
    <col min="10512" max="10522" width="14.7109375" style="29" customWidth="1"/>
    <col min="10523" max="10761" width="9.140625" style="29"/>
    <col min="10762" max="10762" width="2.5703125" style="29" customWidth="1"/>
    <col min="10763" max="10763" width="60.7109375" style="29" customWidth="1"/>
    <col min="10764" max="10764" width="10.7109375" style="29" customWidth="1"/>
    <col min="10765" max="10766" width="15.7109375" style="29" customWidth="1"/>
    <col min="10767" max="10767" width="9.28515625" style="29" bestFit="1" customWidth="1"/>
    <col min="10768" max="10778" width="14.7109375" style="29" customWidth="1"/>
    <col min="10779" max="11017" width="9.140625" style="29"/>
    <col min="11018" max="11018" width="2.5703125" style="29" customWidth="1"/>
    <col min="11019" max="11019" width="60.7109375" style="29" customWidth="1"/>
    <col min="11020" max="11020" width="10.7109375" style="29" customWidth="1"/>
    <col min="11021" max="11022" width="15.7109375" style="29" customWidth="1"/>
    <col min="11023" max="11023" width="9.28515625" style="29" bestFit="1" customWidth="1"/>
    <col min="11024" max="11034" width="14.7109375" style="29" customWidth="1"/>
    <col min="11035" max="11273" width="9.140625" style="29"/>
    <col min="11274" max="11274" width="2.5703125" style="29" customWidth="1"/>
    <col min="11275" max="11275" width="60.7109375" style="29" customWidth="1"/>
    <col min="11276" max="11276" width="10.7109375" style="29" customWidth="1"/>
    <col min="11277" max="11278" width="15.7109375" style="29" customWidth="1"/>
    <col min="11279" max="11279" width="9.28515625" style="29" bestFit="1" customWidth="1"/>
    <col min="11280" max="11290" width="14.7109375" style="29" customWidth="1"/>
    <col min="11291" max="11529" width="9.140625" style="29"/>
    <col min="11530" max="11530" width="2.5703125" style="29" customWidth="1"/>
    <col min="11531" max="11531" width="60.7109375" style="29" customWidth="1"/>
    <col min="11532" max="11532" width="10.7109375" style="29" customWidth="1"/>
    <col min="11533" max="11534" width="15.7109375" style="29" customWidth="1"/>
    <col min="11535" max="11535" width="9.28515625" style="29" bestFit="1" customWidth="1"/>
    <col min="11536" max="11546" width="14.7109375" style="29" customWidth="1"/>
    <col min="11547" max="11785" width="9.140625" style="29"/>
    <col min="11786" max="11786" width="2.5703125" style="29" customWidth="1"/>
    <col min="11787" max="11787" width="60.7109375" style="29" customWidth="1"/>
    <col min="11788" max="11788" width="10.7109375" style="29" customWidth="1"/>
    <col min="11789" max="11790" width="15.7109375" style="29" customWidth="1"/>
    <col min="11791" max="11791" width="9.28515625" style="29" bestFit="1" customWidth="1"/>
    <col min="11792" max="11802" width="14.7109375" style="29" customWidth="1"/>
    <col min="11803" max="12041" width="9.140625" style="29"/>
    <col min="12042" max="12042" width="2.5703125" style="29" customWidth="1"/>
    <col min="12043" max="12043" width="60.7109375" style="29" customWidth="1"/>
    <col min="12044" max="12044" width="10.7109375" style="29" customWidth="1"/>
    <col min="12045" max="12046" width="15.7109375" style="29" customWidth="1"/>
    <col min="12047" max="12047" width="9.28515625" style="29" bestFit="1" customWidth="1"/>
    <col min="12048" max="12058" width="14.7109375" style="29" customWidth="1"/>
    <col min="12059" max="12297" width="9.140625" style="29"/>
    <col min="12298" max="12298" width="2.5703125" style="29" customWidth="1"/>
    <col min="12299" max="12299" width="60.7109375" style="29" customWidth="1"/>
    <col min="12300" max="12300" width="10.7109375" style="29" customWidth="1"/>
    <col min="12301" max="12302" width="15.7109375" style="29" customWidth="1"/>
    <col min="12303" max="12303" width="9.28515625" style="29" bestFit="1" customWidth="1"/>
    <col min="12304" max="12314" width="14.7109375" style="29" customWidth="1"/>
    <col min="12315" max="12553" width="9.140625" style="29"/>
    <col min="12554" max="12554" width="2.5703125" style="29" customWidth="1"/>
    <col min="12555" max="12555" width="60.7109375" style="29" customWidth="1"/>
    <col min="12556" max="12556" width="10.7109375" style="29" customWidth="1"/>
    <col min="12557" max="12558" width="15.7109375" style="29" customWidth="1"/>
    <col min="12559" max="12559" width="9.28515625" style="29" bestFit="1" customWidth="1"/>
    <col min="12560" max="12570" width="14.7109375" style="29" customWidth="1"/>
    <col min="12571" max="12809" width="9.140625" style="29"/>
    <col min="12810" max="12810" width="2.5703125" style="29" customWidth="1"/>
    <col min="12811" max="12811" width="60.7109375" style="29" customWidth="1"/>
    <col min="12812" max="12812" width="10.7109375" style="29" customWidth="1"/>
    <col min="12813" max="12814" width="15.7109375" style="29" customWidth="1"/>
    <col min="12815" max="12815" width="9.28515625" style="29" bestFit="1" customWidth="1"/>
    <col min="12816" max="12826" width="14.7109375" style="29" customWidth="1"/>
    <col min="12827" max="13065" width="9.140625" style="29"/>
    <col min="13066" max="13066" width="2.5703125" style="29" customWidth="1"/>
    <col min="13067" max="13067" width="60.7109375" style="29" customWidth="1"/>
    <col min="13068" max="13068" width="10.7109375" style="29" customWidth="1"/>
    <col min="13069" max="13070" width="15.7109375" style="29" customWidth="1"/>
    <col min="13071" max="13071" width="9.28515625" style="29" bestFit="1" customWidth="1"/>
    <col min="13072" max="13082" width="14.7109375" style="29" customWidth="1"/>
    <col min="13083" max="13321" width="9.140625" style="29"/>
    <col min="13322" max="13322" width="2.5703125" style="29" customWidth="1"/>
    <col min="13323" max="13323" width="60.7109375" style="29" customWidth="1"/>
    <col min="13324" max="13324" width="10.7109375" style="29" customWidth="1"/>
    <col min="13325" max="13326" width="15.7109375" style="29" customWidth="1"/>
    <col min="13327" max="13327" width="9.28515625" style="29" bestFit="1" customWidth="1"/>
    <col min="13328" max="13338" width="14.7109375" style="29" customWidth="1"/>
    <col min="13339" max="13577" width="9.140625" style="29"/>
    <col min="13578" max="13578" width="2.5703125" style="29" customWidth="1"/>
    <col min="13579" max="13579" width="60.7109375" style="29" customWidth="1"/>
    <col min="13580" max="13580" width="10.7109375" style="29" customWidth="1"/>
    <col min="13581" max="13582" width="15.7109375" style="29" customWidth="1"/>
    <col min="13583" max="13583" width="9.28515625" style="29" bestFit="1" customWidth="1"/>
    <col min="13584" max="13594" width="14.7109375" style="29" customWidth="1"/>
    <col min="13595" max="13833" width="9.140625" style="29"/>
    <col min="13834" max="13834" width="2.5703125" style="29" customWidth="1"/>
    <col min="13835" max="13835" width="60.7109375" style="29" customWidth="1"/>
    <col min="13836" max="13836" width="10.7109375" style="29" customWidth="1"/>
    <col min="13837" max="13838" width="15.7109375" style="29" customWidth="1"/>
    <col min="13839" max="13839" width="9.28515625" style="29" bestFit="1" customWidth="1"/>
    <col min="13840" max="13850" width="14.7109375" style="29" customWidth="1"/>
    <col min="13851" max="14089" width="9.140625" style="29"/>
    <col min="14090" max="14090" width="2.5703125" style="29" customWidth="1"/>
    <col min="14091" max="14091" width="60.7109375" style="29" customWidth="1"/>
    <col min="14092" max="14092" width="10.7109375" style="29" customWidth="1"/>
    <col min="14093" max="14094" width="15.7109375" style="29" customWidth="1"/>
    <col min="14095" max="14095" width="9.28515625" style="29" bestFit="1" customWidth="1"/>
    <col min="14096" max="14106" width="14.7109375" style="29" customWidth="1"/>
    <col min="14107" max="14345" width="9.140625" style="29"/>
    <col min="14346" max="14346" width="2.5703125" style="29" customWidth="1"/>
    <col min="14347" max="14347" width="60.7109375" style="29" customWidth="1"/>
    <col min="14348" max="14348" width="10.7109375" style="29" customWidth="1"/>
    <col min="14349" max="14350" width="15.7109375" style="29" customWidth="1"/>
    <col min="14351" max="14351" width="9.28515625" style="29" bestFit="1" customWidth="1"/>
    <col min="14352" max="14362" width="14.7109375" style="29" customWidth="1"/>
    <col min="14363" max="14601" width="9.140625" style="29"/>
    <col min="14602" max="14602" width="2.5703125" style="29" customWidth="1"/>
    <col min="14603" max="14603" width="60.7109375" style="29" customWidth="1"/>
    <col min="14604" max="14604" width="10.7109375" style="29" customWidth="1"/>
    <col min="14605" max="14606" width="15.7109375" style="29" customWidth="1"/>
    <col min="14607" max="14607" width="9.28515625" style="29" bestFit="1" customWidth="1"/>
    <col min="14608" max="14618" width="14.7109375" style="29" customWidth="1"/>
    <col min="14619" max="14857" width="9.140625" style="29"/>
    <col min="14858" max="14858" width="2.5703125" style="29" customWidth="1"/>
    <col min="14859" max="14859" width="60.7109375" style="29" customWidth="1"/>
    <col min="14860" max="14860" width="10.7109375" style="29" customWidth="1"/>
    <col min="14861" max="14862" width="15.7109375" style="29" customWidth="1"/>
    <col min="14863" max="14863" width="9.28515625" style="29" bestFit="1" customWidth="1"/>
    <col min="14864" max="14874" width="14.7109375" style="29" customWidth="1"/>
    <col min="14875" max="15113" width="9.140625" style="29"/>
    <col min="15114" max="15114" width="2.5703125" style="29" customWidth="1"/>
    <col min="15115" max="15115" width="60.7109375" style="29" customWidth="1"/>
    <col min="15116" max="15116" width="10.7109375" style="29" customWidth="1"/>
    <col min="15117" max="15118" width="15.7109375" style="29" customWidth="1"/>
    <col min="15119" max="15119" width="9.28515625" style="29" bestFit="1" customWidth="1"/>
    <col min="15120" max="15130" width="14.7109375" style="29" customWidth="1"/>
    <col min="15131" max="15369" width="9.140625" style="29"/>
    <col min="15370" max="15370" width="2.5703125" style="29" customWidth="1"/>
    <col min="15371" max="15371" width="60.7109375" style="29" customWidth="1"/>
    <col min="15372" max="15372" width="10.7109375" style="29" customWidth="1"/>
    <col min="15373" max="15374" width="15.7109375" style="29" customWidth="1"/>
    <col min="15375" max="15375" width="9.28515625" style="29" bestFit="1" customWidth="1"/>
    <col min="15376" max="15386" width="14.7109375" style="29" customWidth="1"/>
    <col min="15387" max="15625" width="9.140625" style="29"/>
    <col min="15626" max="15626" width="2.5703125" style="29" customWidth="1"/>
    <col min="15627" max="15627" width="60.7109375" style="29" customWidth="1"/>
    <col min="15628" max="15628" width="10.7109375" style="29" customWidth="1"/>
    <col min="15629" max="15630" width="15.7109375" style="29" customWidth="1"/>
    <col min="15631" max="15631" width="9.28515625" style="29" bestFit="1" customWidth="1"/>
    <col min="15632" max="15642" width="14.7109375" style="29" customWidth="1"/>
    <col min="15643" max="15881" width="9.140625" style="29"/>
    <col min="15882" max="15882" width="2.5703125" style="29" customWidth="1"/>
    <col min="15883" max="15883" width="60.7109375" style="29" customWidth="1"/>
    <col min="15884" max="15884" width="10.7109375" style="29" customWidth="1"/>
    <col min="15885" max="15886" width="15.7109375" style="29" customWidth="1"/>
    <col min="15887" max="15887" width="9.28515625" style="29" bestFit="1" customWidth="1"/>
    <col min="15888" max="15898" width="14.7109375" style="29" customWidth="1"/>
    <col min="15899" max="16137" width="9.140625" style="29"/>
    <col min="16138" max="16138" width="2.5703125" style="29" customWidth="1"/>
    <col min="16139" max="16139" width="60.7109375" style="29" customWidth="1"/>
    <col min="16140" max="16140" width="10.7109375" style="29" customWidth="1"/>
    <col min="16141" max="16142" width="15.7109375" style="29" customWidth="1"/>
    <col min="16143" max="16143" width="9.28515625" style="29" bestFit="1" customWidth="1"/>
    <col min="16144" max="16154" width="14.7109375" style="29" customWidth="1"/>
    <col min="16155" max="16384" width="9.140625" style="29"/>
  </cols>
  <sheetData>
    <row r="1" spans="2:42" s="1" customFormat="1" ht="12" hidden="1" customHeight="1" x14ac:dyDescent="0.2">
      <c r="C1" s="2"/>
      <c r="AE1" s="156"/>
      <c r="AF1" s="156"/>
      <c r="AG1" s="156"/>
      <c r="AI1" s="156"/>
    </row>
    <row r="2" spans="2:42" s="1" customFormat="1" ht="12" hidden="1" customHeight="1" x14ac:dyDescent="0.2">
      <c r="C2" s="2"/>
      <c r="AE2" s="156"/>
      <c r="AF2" s="156"/>
      <c r="AG2" s="156"/>
      <c r="AI2" s="156"/>
    </row>
    <row r="3" spans="2:42" s="1" customFormat="1" ht="12" hidden="1" customHeight="1" x14ac:dyDescent="0.2">
      <c r="C3" s="2"/>
      <c r="AE3" s="156"/>
      <c r="AF3" s="156"/>
      <c r="AG3" s="156"/>
      <c r="AI3" s="156"/>
    </row>
    <row r="4" spans="2:42" s="1" customFormat="1" ht="12" hidden="1" customHeight="1" x14ac:dyDescent="0.2">
      <c r="C4" s="2"/>
      <c r="AE4" s="156"/>
      <c r="AF4" s="156"/>
      <c r="AG4" s="156"/>
      <c r="AI4" s="156"/>
    </row>
    <row r="5" spans="2:42" s="1" customFormat="1" ht="12" customHeight="1" x14ac:dyDescent="0.2">
      <c r="C5" s="2"/>
      <c r="AE5" s="156"/>
      <c r="AF5" s="156"/>
      <c r="AG5" s="156"/>
      <c r="AI5" s="156"/>
    </row>
    <row r="6" spans="2:42" s="100" customFormat="1" ht="12" customHeight="1" x14ac:dyDescent="0.2">
      <c r="B6" s="100" t="s">
        <v>58</v>
      </c>
      <c r="C6" s="101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1"/>
      <c r="Y6" s="102"/>
      <c r="Z6" s="102"/>
      <c r="AA6" s="102"/>
      <c r="AB6" s="102"/>
      <c r="AC6" s="102"/>
      <c r="AD6" s="101"/>
      <c r="AE6" s="157"/>
      <c r="AF6" s="157"/>
      <c r="AG6" s="157"/>
      <c r="AH6" s="101"/>
      <c r="AI6" s="157"/>
      <c r="AJ6" s="101"/>
      <c r="AK6" s="101"/>
      <c r="AL6" s="101"/>
      <c r="AN6" s="101"/>
      <c r="AO6" s="101"/>
      <c r="AP6" s="101"/>
    </row>
    <row r="7" spans="2:42" s="160" customFormat="1" ht="12" customHeight="1" x14ac:dyDescent="0.2">
      <c r="B7" s="214" t="s">
        <v>59</v>
      </c>
      <c r="C7" s="215"/>
      <c r="D7" s="220" t="s">
        <v>268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223"/>
      <c r="Y7" s="220" t="s">
        <v>268</v>
      </c>
      <c r="Z7" s="221"/>
      <c r="AA7" s="221"/>
      <c r="AB7" s="222"/>
      <c r="AC7" s="185"/>
      <c r="AE7" s="161"/>
      <c r="AF7" s="161"/>
      <c r="AG7" s="161"/>
      <c r="AI7" s="161"/>
    </row>
    <row r="8" spans="2:42" s="160" customFormat="1" ht="12" customHeight="1" x14ac:dyDescent="0.2">
      <c r="B8" s="216"/>
      <c r="C8" s="217"/>
      <c r="D8" s="208" t="s">
        <v>48</v>
      </c>
      <c r="E8" s="208" t="s">
        <v>123</v>
      </c>
      <c r="F8" s="208" t="s">
        <v>49</v>
      </c>
      <c r="G8" s="208" t="s">
        <v>50</v>
      </c>
      <c r="H8" s="208" t="s">
        <v>46</v>
      </c>
      <c r="I8" s="208" t="s">
        <v>124</v>
      </c>
      <c r="J8" s="208" t="s">
        <v>25</v>
      </c>
      <c r="K8" s="208" t="s">
        <v>47</v>
      </c>
      <c r="L8" s="208" t="s">
        <v>45</v>
      </c>
      <c r="M8" s="208" t="s">
        <v>125</v>
      </c>
      <c r="N8" s="208" t="s">
        <v>24</v>
      </c>
      <c r="O8" s="208" t="s">
        <v>57</v>
      </c>
      <c r="P8" s="208" t="s">
        <v>297</v>
      </c>
      <c r="Q8" s="208" t="s">
        <v>299</v>
      </c>
      <c r="R8" s="208" t="s">
        <v>303</v>
      </c>
      <c r="S8" s="208" t="s">
        <v>308</v>
      </c>
      <c r="T8" s="206" t="s">
        <v>311</v>
      </c>
      <c r="U8" s="206" t="s">
        <v>314</v>
      </c>
      <c r="V8" s="206" t="s">
        <v>317</v>
      </c>
      <c r="W8" s="206" t="s">
        <v>320</v>
      </c>
      <c r="Y8" s="208" t="s">
        <v>50</v>
      </c>
      <c r="Z8" s="208" t="s">
        <v>47</v>
      </c>
      <c r="AA8" s="208" t="s">
        <v>57</v>
      </c>
      <c r="AB8" s="208" t="str">
        <f>S8</f>
        <v>31.12.2021</v>
      </c>
      <c r="AC8" s="206" t="s">
        <v>320</v>
      </c>
      <c r="AE8" s="161"/>
      <c r="AF8" s="161"/>
      <c r="AG8" s="161"/>
      <c r="AI8" s="161"/>
    </row>
    <row r="9" spans="2:42" s="160" customFormat="1" ht="12" customHeight="1" x14ac:dyDescent="0.2">
      <c r="B9" s="218"/>
      <c r="C9" s="219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Y9" s="207"/>
      <c r="Z9" s="207"/>
      <c r="AA9" s="207"/>
      <c r="AB9" s="207"/>
      <c r="AC9" s="207"/>
      <c r="AE9" s="161"/>
      <c r="AF9" s="161"/>
      <c r="AG9" s="161"/>
      <c r="AI9" s="161"/>
    </row>
    <row r="10" spans="2:42" ht="12" customHeight="1" x14ac:dyDescent="0.2">
      <c r="B10" s="209" t="s">
        <v>60</v>
      </c>
      <c r="C10" s="209"/>
      <c r="D10" s="39">
        <f t="shared" ref="D10:F10" si="0">SUM(D11:D18,D21,D24,D27:D28)</f>
        <v>460348</v>
      </c>
      <c r="E10" s="39">
        <f t="shared" si="0"/>
        <v>463608</v>
      </c>
      <c r="F10" s="39">
        <f t="shared" si="0"/>
        <v>456055</v>
      </c>
      <c r="G10" s="39">
        <f>SUM(G11:G18,G21,G24,G27:G28)</f>
        <v>459944</v>
      </c>
      <c r="H10" s="39">
        <f t="shared" ref="H10:R10" si="1">SUM(H11:H18,H21,H24,H27:H28)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SUM(L11:L18,L21,L24,L27:L28)</f>
        <v>472456</v>
      </c>
      <c r="M10" s="39">
        <f>SUM(M11:M18,M21,M24,M27:M28)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SUM(S11:S18,S21,S24,S27:S28)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" si="3">SUM(W11:W18,W21,W24,W27:W28)</f>
        <v>527979</v>
      </c>
      <c r="Y10" s="39">
        <f>G10</f>
        <v>459944</v>
      </c>
      <c r="Z10" s="39">
        <f>K10</f>
        <v>472363</v>
      </c>
      <c r="AA10" s="39">
        <f>O10</f>
        <v>496611</v>
      </c>
      <c r="AB10" s="39">
        <f t="shared" ref="AB10:AB53" si="4">S10</f>
        <v>532118</v>
      </c>
      <c r="AC10" s="39">
        <f t="shared" ref="AC10:AC41" si="5">W10</f>
        <v>527979</v>
      </c>
      <c r="AH10" s="158"/>
    </row>
    <row r="11" spans="2:42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Y11" s="33">
        <f t="shared" ref="Y11:Y76" si="6">G11</f>
        <v>91575</v>
      </c>
      <c r="Z11" s="33">
        <f t="shared" ref="Z11:Z76" si="7">K11</f>
        <v>95406</v>
      </c>
      <c r="AA11" s="33">
        <f t="shared" ref="AA11:AA76" si="8">O11</f>
        <v>103038</v>
      </c>
      <c r="AB11" s="33">
        <f t="shared" si="4"/>
        <v>111294</v>
      </c>
      <c r="AC11" s="33">
        <f t="shared" si="5"/>
        <v>105831</v>
      </c>
      <c r="AH11" s="158"/>
    </row>
    <row r="12" spans="2:42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Y12" s="33">
        <f t="shared" si="6"/>
        <v>123959</v>
      </c>
      <c r="Z12" s="33">
        <f t="shared" si="7"/>
        <v>123785</v>
      </c>
      <c r="AA12" s="33">
        <f t="shared" si="8"/>
        <v>125546</v>
      </c>
      <c r="AB12" s="33">
        <f t="shared" si="4"/>
        <v>125777</v>
      </c>
      <c r="AC12" s="33">
        <f t="shared" si="5"/>
        <v>122275</v>
      </c>
      <c r="AH12" s="158"/>
    </row>
    <row r="13" spans="2:42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Y13" s="33">
        <f t="shared" si="6"/>
        <v>182955</v>
      </c>
      <c r="Z13" s="33">
        <f t="shared" si="7"/>
        <v>170914</v>
      </c>
      <c r="AA13" s="33">
        <f t="shared" si="8"/>
        <v>187895</v>
      </c>
      <c r="AB13" s="33">
        <f t="shared" si="4"/>
        <v>220946</v>
      </c>
      <c r="AC13" s="33">
        <f t="shared" si="5"/>
        <v>212844</v>
      </c>
      <c r="AH13" s="158"/>
    </row>
    <row r="14" spans="2:42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Y14" s="33">
        <f t="shared" si="6"/>
        <v>12385</v>
      </c>
      <c r="Z14" s="33">
        <f t="shared" si="7"/>
        <v>34220</v>
      </c>
      <c r="AA14" s="33">
        <f t="shared" si="8"/>
        <v>38587</v>
      </c>
      <c r="AB14" s="33">
        <f t="shared" si="4"/>
        <v>34099</v>
      </c>
      <c r="AC14" s="33">
        <f t="shared" si="5"/>
        <v>46690</v>
      </c>
      <c r="AH14" s="158"/>
    </row>
    <row r="15" spans="2:42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Y15" s="33">
        <f t="shared" si="6"/>
        <v>4876</v>
      </c>
      <c r="Z15" s="33">
        <f t="shared" si="7"/>
        <v>3250</v>
      </c>
      <c r="AA15" s="33">
        <f t="shared" si="8"/>
        <v>1625</v>
      </c>
      <c r="AB15" s="33">
        <f t="shared" si="4"/>
        <v>0</v>
      </c>
      <c r="AC15" s="33">
        <f t="shared" si="5"/>
        <v>0</v>
      </c>
      <c r="AH15" s="158"/>
    </row>
    <row r="16" spans="2:42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Y16" s="33">
        <f t="shared" si="6"/>
        <v>1405</v>
      </c>
      <c r="Z16" s="33">
        <f t="shared" si="7"/>
        <v>1502</v>
      </c>
      <c r="AA16" s="33">
        <f t="shared" si="8"/>
        <v>1441</v>
      </c>
      <c r="AB16" s="33">
        <f t="shared" si="4"/>
        <v>1733</v>
      </c>
      <c r="AC16" s="33">
        <f t="shared" si="5"/>
        <v>2282</v>
      </c>
      <c r="AH16" s="158"/>
    </row>
    <row r="17" spans="2:35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Y17" s="33">
        <f t="shared" si="6"/>
        <v>2782</v>
      </c>
      <c r="Z17" s="33">
        <f t="shared" si="7"/>
        <v>2540</v>
      </c>
      <c r="AA17" s="33">
        <f t="shared" si="8"/>
        <v>2048</v>
      </c>
      <c r="AB17" s="33">
        <f t="shared" si="4"/>
        <v>2242</v>
      </c>
      <c r="AC17" s="33">
        <f t="shared" si="5"/>
        <v>0</v>
      </c>
      <c r="AH17" s="158"/>
    </row>
    <row r="18" spans="2:35" s="38" customFormat="1" ht="12" customHeight="1" x14ac:dyDescent="0.2">
      <c r="B18" s="40"/>
      <c r="C18" s="41" t="s">
        <v>68</v>
      </c>
      <c r="D18" s="42">
        <f t="shared" ref="D18:F18" si="9">D19+D20</f>
        <v>142</v>
      </c>
      <c r="E18" s="42">
        <f t="shared" si="9"/>
        <v>16</v>
      </c>
      <c r="F18" s="42">
        <f t="shared" si="9"/>
        <v>36</v>
      </c>
      <c r="G18" s="42">
        <f>G19+G20</f>
        <v>82</v>
      </c>
      <c r="H18" s="42">
        <f t="shared" ref="H18:R18" si="10">H19+H20</f>
        <v>179</v>
      </c>
      <c r="I18" s="42">
        <f t="shared" si="10"/>
        <v>272</v>
      </c>
      <c r="J18" s="42">
        <f t="shared" si="10"/>
        <v>9</v>
      </c>
      <c r="K18" s="42">
        <f t="shared" si="10"/>
        <v>64</v>
      </c>
      <c r="L18" s="42">
        <f t="shared" si="10"/>
        <v>0</v>
      </c>
      <c r="M18" s="42">
        <f t="shared" si="10"/>
        <v>0</v>
      </c>
      <c r="N18" s="42">
        <f t="shared" si="10"/>
        <v>0</v>
      </c>
      <c r="O18" s="42">
        <f t="shared" si="10"/>
        <v>0</v>
      </c>
      <c r="P18" s="42">
        <f t="shared" si="10"/>
        <v>0</v>
      </c>
      <c r="Q18" s="42">
        <f t="shared" si="10"/>
        <v>119</v>
      </c>
      <c r="R18" s="42">
        <f t="shared" si="10"/>
        <v>0</v>
      </c>
      <c r="S18" s="42">
        <f t="shared" ref="S18:V18" si="11">S19+S20</f>
        <v>247</v>
      </c>
      <c r="T18" s="42">
        <f t="shared" si="11"/>
        <v>363</v>
      </c>
      <c r="U18" s="42">
        <f t="shared" si="11"/>
        <v>83</v>
      </c>
      <c r="V18" s="42">
        <f t="shared" si="11"/>
        <v>0</v>
      </c>
      <c r="W18" s="42">
        <f t="shared" ref="W18" si="12">W19+W20</f>
        <v>1352</v>
      </c>
      <c r="Y18" s="42">
        <f t="shared" si="6"/>
        <v>82</v>
      </c>
      <c r="Z18" s="42">
        <f t="shared" si="7"/>
        <v>64</v>
      </c>
      <c r="AA18" s="42">
        <f t="shared" si="8"/>
        <v>0</v>
      </c>
      <c r="AB18" s="42">
        <f t="shared" si="4"/>
        <v>247</v>
      </c>
      <c r="AC18" s="42">
        <f t="shared" si="5"/>
        <v>1352</v>
      </c>
      <c r="AD18" s="29"/>
      <c r="AE18" s="158"/>
      <c r="AF18" s="171"/>
      <c r="AG18" s="158"/>
      <c r="AH18" s="158"/>
      <c r="AI18" s="158"/>
    </row>
    <row r="19" spans="2:35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Y19" s="36">
        <f t="shared" si="6"/>
        <v>0</v>
      </c>
      <c r="Z19" s="36">
        <f t="shared" si="7"/>
        <v>0</v>
      </c>
      <c r="AA19" s="36">
        <f t="shared" si="8"/>
        <v>0</v>
      </c>
      <c r="AB19" s="36">
        <f t="shared" si="4"/>
        <v>0</v>
      </c>
      <c r="AC19" s="36">
        <f t="shared" si="5"/>
        <v>0</v>
      </c>
      <c r="AH19" s="158"/>
    </row>
    <row r="20" spans="2:35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Y20" s="36">
        <f t="shared" si="6"/>
        <v>82</v>
      </c>
      <c r="Z20" s="36">
        <f t="shared" si="7"/>
        <v>64</v>
      </c>
      <c r="AA20" s="36">
        <f t="shared" si="8"/>
        <v>0</v>
      </c>
      <c r="AB20" s="36">
        <f t="shared" si="4"/>
        <v>247</v>
      </c>
      <c r="AC20" s="36">
        <f t="shared" si="5"/>
        <v>1352</v>
      </c>
      <c r="AE20" s="171"/>
      <c r="AH20" s="158"/>
    </row>
    <row r="21" spans="2:35" s="38" customFormat="1" ht="12" customHeight="1" x14ac:dyDescent="0.2">
      <c r="B21" s="40"/>
      <c r="C21" s="41" t="s">
        <v>71</v>
      </c>
      <c r="D21" s="42">
        <f t="shared" ref="D21:F21" si="13">SUM(D22:D23)</f>
        <v>0</v>
      </c>
      <c r="E21" s="42">
        <f t="shared" si="13"/>
        <v>0</v>
      </c>
      <c r="F21" s="42">
        <f t="shared" si="13"/>
        <v>0</v>
      </c>
      <c r="G21" s="42">
        <f>SUM(G22:G23)</f>
        <v>0</v>
      </c>
      <c r="H21" s="42">
        <f t="shared" ref="H21:R21" si="14">SUM(H22:H23)</f>
        <v>0</v>
      </c>
      <c r="I21" s="42">
        <f t="shared" si="14"/>
        <v>0</v>
      </c>
      <c r="J21" s="42">
        <f t="shared" si="14"/>
        <v>0</v>
      </c>
      <c r="K21" s="42">
        <f t="shared" si="14"/>
        <v>0</v>
      </c>
      <c r="L21" s="42">
        <f t="shared" si="14"/>
        <v>0</v>
      </c>
      <c r="M21" s="42">
        <f t="shared" si="14"/>
        <v>0</v>
      </c>
      <c r="N21" s="42">
        <f t="shared" si="14"/>
        <v>0</v>
      </c>
      <c r="O21" s="42">
        <f t="shared" si="14"/>
        <v>0</v>
      </c>
      <c r="P21" s="42">
        <f t="shared" si="14"/>
        <v>0</v>
      </c>
      <c r="Q21" s="42">
        <f t="shared" si="14"/>
        <v>0</v>
      </c>
      <c r="R21" s="42">
        <f t="shared" si="14"/>
        <v>0</v>
      </c>
      <c r="S21" s="42">
        <f t="shared" ref="S21:V21" si="15">SUM(S22:S23)</f>
        <v>0</v>
      </c>
      <c r="T21" s="42">
        <f t="shared" si="15"/>
        <v>0</v>
      </c>
      <c r="U21" s="42">
        <f t="shared" si="15"/>
        <v>0</v>
      </c>
      <c r="V21" s="42">
        <f t="shared" si="15"/>
        <v>0</v>
      </c>
      <c r="W21" s="42">
        <f t="shared" ref="W21" si="16">SUM(W22:W23)</f>
        <v>0</v>
      </c>
      <c r="Y21" s="42">
        <f t="shared" si="6"/>
        <v>0</v>
      </c>
      <c r="Z21" s="42">
        <f t="shared" si="7"/>
        <v>0</v>
      </c>
      <c r="AA21" s="42">
        <f t="shared" si="8"/>
        <v>0</v>
      </c>
      <c r="AB21" s="42">
        <f t="shared" si="4"/>
        <v>0</v>
      </c>
      <c r="AC21" s="42">
        <f t="shared" si="5"/>
        <v>0</v>
      </c>
      <c r="AD21" s="29"/>
      <c r="AE21" s="158"/>
      <c r="AF21" s="171"/>
      <c r="AG21" s="158"/>
      <c r="AH21" s="158"/>
      <c r="AI21" s="158"/>
    </row>
    <row r="22" spans="2:35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Y22" s="36">
        <f t="shared" si="6"/>
        <v>0</v>
      </c>
      <c r="Z22" s="36">
        <f t="shared" si="7"/>
        <v>0</v>
      </c>
      <c r="AA22" s="36">
        <f t="shared" si="8"/>
        <v>0</v>
      </c>
      <c r="AB22" s="36">
        <f t="shared" si="4"/>
        <v>0</v>
      </c>
      <c r="AC22" s="36">
        <f t="shared" si="5"/>
        <v>0</v>
      </c>
      <c r="AH22" s="158"/>
    </row>
    <row r="23" spans="2:35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Y23" s="36">
        <f t="shared" si="6"/>
        <v>0</v>
      </c>
      <c r="Z23" s="36">
        <f t="shared" si="7"/>
        <v>0</v>
      </c>
      <c r="AA23" s="36">
        <f t="shared" si="8"/>
        <v>0</v>
      </c>
      <c r="AB23" s="36">
        <f t="shared" si="4"/>
        <v>0</v>
      </c>
      <c r="AC23" s="36">
        <f t="shared" si="5"/>
        <v>0</v>
      </c>
      <c r="AE23" s="171"/>
      <c r="AH23" s="158"/>
    </row>
    <row r="24" spans="2:35" s="38" customFormat="1" ht="12" customHeight="1" x14ac:dyDescent="0.2">
      <c r="B24" s="40"/>
      <c r="C24" s="41" t="s">
        <v>72</v>
      </c>
      <c r="D24" s="42">
        <f t="shared" ref="D24:F24" si="17">SUM(D25:D26)</f>
        <v>7763</v>
      </c>
      <c r="E24" s="42">
        <f t="shared" si="17"/>
        <v>7975</v>
      </c>
      <c r="F24" s="42">
        <f t="shared" si="17"/>
        <v>8601</v>
      </c>
      <c r="G24" s="42">
        <f>SUM(G25:G26)</f>
        <v>6433</v>
      </c>
      <c r="H24" s="42">
        <f t="shared" ref="H24:R24" si="18">SUM(H25:H26)</f>
        <v>6257</v>
      </c>
      <c r="I24" s="42">
        <f t="shared" si="18"/>
        <v>6259</v>
      </c>
      <c r="J24" s="42">
        <f t="shared" si="18"/>
        <v>8816</v>
      </c>
      <c r="K24" s="42">
        <f t="shared" si="18"/>
        <v>7327</v>
      </c>
      <c r="L24" s="42">
        <f t="shared" si="18"/>
        <v>6617</v>
      </c>
      <c r="M24" s="42">
        <f t="shared" si="18"/>
        <v>6511</v>
      </c>
      <c r="N24" s="42">
        <f t="shared" si="18"/>
        <v>6408</v>
      </c>
      <c r="O24" s="42">
        <f t="shared" si="18"/>
        <v>5777</v>
      </c>
      <c r="P24" s="42">
        <f t="shared" si="18"/>
        <v>5127</v>
      </c>
      <c r="Q24" s="42">
        <f t="shared" si="18"/>
        <v>5107</v>
      </c>
      <c r="R24" s="42">
        <f t="shared" si="18"/>
        <v>4792</v>
      </c>
      <c r="S24" s="42">
        <f t="shared" ref="S24:V24" si="19">SUM(S25:S26)</f>
        <v>4429</v>
      </c>
      <c r="T24" s="42">
        <f t="shared" si="19"/>
        <v>3928</v>
      </c>
      <c r="U24" s="42">
        <f t="shared" si="19"/>
        <v>5139</v>
      </c>
      <c r="V24" s="42">
        <f t="shared" si="19"/>
        <v>5231</v>
      </c>
      <c r="W24" s="42">
        <f t="shared" ref="W24" si="20">SUM(W25:W26)</f>
        <v>6437</v>
      </c>
      <c r="Y24" s="42">
        <f t="shared" si="6"/>
        <v>6433</v>
      </c>
      <c r="Z24" s="42">
        <f t="shared" si="7"/>
        <v>7327</v>
      </c>
      <c r="AA24" s="42">
        <f t="shared" si="8"/>
        <v>5777</v>
      </c>
      <c r="AB24" s="42">
        <f t="shared" si="4"/>
        <v>4429</v>
      </c>
      <c r="AC24" s="42">
        <f t="shared" si="5"/>
        <v>6437</v>
      </c>
      <c r="AD24" s="29"/>
      <c r="AE24" s="158"/>
      <c r="AF24" s="171"/>
      <c r="AG24" s="158"/>
      <c r="AH24" s="158"/>
      <c r="AI24" s="158"/>
    </row>
    <row r="25" spans="2:35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Y25" s="36">
        <f t="shared" si="6"/>
        <v>0</v>
      </c>
      <c r="Z25" s="36">
        <f t="shared" si="7"/>
        <v>0</v>
      </c>
      <c r="AA25" s="36">
        <f t="shared" si="8"/>
        <v>0</v>
      </c>
      <c r="AB25" s="36">
        <f t="shared" si="4"/>
        <v>0</v>
      </c>
      <c r="AC25" s="36">
        <f t="shared" si="5"/>
        <v>0</v>
      </c>
      <c r="AH25" s="158"/>
    </row>
    <row r="26" spans="2:35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Y26" s="36">
        <f t="shared" si="6"/>
        <v>6433</v>
      </c>
      <c r="Z26" s="36">
        <f t="shared" si="7"/>
        <v>7327</v>
      </c>
      <c r="AA26" s="36">
        <f t="shared" si="8"/>
        <v>5777</v>
      </c>
      <c r="AB26" s="36">
        <f t="shared" si="4"/>
        <v>4429</v>
      </c>
      <c r="AC26" s="36">
        <f t="shared" si="5"/>
        <v>6437</v>
      </c>
      <c r="AE26" s="171"/>
      <c r="AH26" s="158"/>
    </row>
    <row r="27" spans="2:35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Y27" s="33">
        <f t="shared" si="6"/>
        <v>49</v>
      </c>
      <c r="Z27" s="33">
        <f t="shared" si="7"/>
        <v>28</v>
      </c>
      <c r="AA27" s="33">
        <f t="shared" si="8"/>
        <v>78</v>
      </c>
      <c r="AB27" s="33">
        <f t="shared" si="4"/>
        <v>96</v>
      </c>
      <c r="AC27" s="33">
        <f t="shared" si="5"/>
        <v>55</v>
      </c>
      <c r="AH27" s="158"/>
    </row>
    <row r="28" spans="2:35" ht="12" customHeight="1" x14ac:dyDescent="0.2">
      <c r="B28" s="31"/>
      <c r="C28" s="32" t="s">
        <v>74</v>
      </c>
      <c r="D28" s="33">
        <v>41890</v>
      </c>
      <c r="E28" s="33">
        <v>42087</v>
      </c>
      <c r="F28" s="33">
        <v>37139</v>
      </c>
      <c r="G28" s="33">
        <v>33443</v>
      </c>
      <c r="H28" s="33">
        <v>32468</v>
      </c>
      <c r="I28" s="33">
        <v>34239</v>
      </c>
      <c r="J28" s="33">
        <v>34885</v>
      </c>
      <c r="K28" s="33">
        <v>33327</v>
      </c>
      <c r="L28" s="33">
        <v>33604</v>
      </c>
      <c r="M28" s="33">
        <v>31875</v>
      </c>
      <c r="N28" s="33">
        <v>31117</v>
      </c>
      <c r="O28" s="33">
        <v>30576</v>
      </c>
      <c r="P28" s="33">
        <v>33291</v>
      </c>
      <c r="Q28" s="33">
        <v>31494</v>
      </c>
      <c r="R28" s="33">
        <v>31662</v>
      </c>
      <c r="S28" s="33">
        <v>31255</v>
      </c>
      <c r="T28" s="33">
        <v>31687</v>
      </c>
      <c r="U28" s="33">
        <v>30663</v>
      </c>
      <c r="V28" s="33">
        <v>31751</v>
      </c>
      <c r="W28" s="33">
        <v>30213</v>
      </c>
      <c r="Y28" s="33">
        <f t="shared" si="6"/>
        <v>33443</v>
      </c>
      <c r="Z28" s="33">
        <f t="shared" si="7"/>
        <v>33327</v>
      </c>
      <c r="AA28" s="33">
        <f t="shared" si="8"/>
        <v>30576</v>
      </c>
      <c r="AB28" s="33">
        <f t="shared" si="4"/>
        <v>31255</v>
      </c>
      <c r="AC28" s="33">
        <f t="shared" si="5"/>
        <v>30213</v>
      </c>
      <c r="AH28" s="158"/>
    </row>
    <row r="29" spans="2:35" ht="12" customHeight="1" x14ac:dyDescent="0.2">
      <c r="B29" s="209" t="s">
        <v>75</v>
      </c>
      <c r="C29" s="209"/>
      <c r="D29" s="39">
        <f t="shared" ref="D29:I29" si="21">SUM(D30:D32,D35:D37,D40,D43,D46:D49)</f>
        <v>368176</v>
      </c>
      <c r="E29" s="39">
        <f t="shared" si="21"/>
        <v>378676</v>
      </c>
      <c r="F29" s="39">
        <f t="shared" si="21"/>
        <v>381675</v>
      </c>
      <c r="G29" s="39">
        <f t="shared" si="21"/>
        <v>379246</v>
      </c>
      <c r="H29" s="39">
        <f t="shared" si="21"/>
        <v>404029</v>
      </c>
      <c r="I29" s="39">
        <f t="shared" si="21"/>
        <v>382078</v>
      </c>
      <c r="J29" s="39">
        <f>SUM(J30:J32,J35:J37,J40,J43,J46:J49)</f>
        <v>383404</v>
      </c>
      <c r="K29" s="39">
        <f>SUM(K30:K32,K35:K37,K40,K43,K46:K49)</f>
        <v>415473</v>
      </c>
      <c r="L29" s="39">
        <f t="shared" ref="L29:R29" si="22">SUM(L30:L32,L35:L37,L40,L43,L46:L49)</f>
        <v>431518</v>
      </c>
      <c r="M29" s="39">
        <f t="shared" si="22"/>
        <v>440259</v>
      </c>
      <c r="N29" s="39">
        <f t="shared" si="22"/>
        <v>438779</v>
      </c>
      <c r="O29" s="39">
        <f t="shared" si="22"/>
        <v>378338</v>
      </c>
      <c r="P29" s="39">
        <f t="shared" si="22"/>
        <v>448841</v>
      </c>
      <c r="Q29" s="39">
        <f t="shared" si="22"/>
        <v>460349</v>
      </c>
      <c r="R29" s="39">
        <f t="shared" si="22"/>
        <v>478308</v>
      </c>
      <c r="S29" s="39">
        <f t="shared" ref="S29:V29" si="23">SUM(S30:S32,S35:S37,S40,S43,S46:S49)</f>
        <v>467142</v>
      </c>
      <c r="T29" s="39">
        <f t="shared" si="23"/>
        <v>499220</v>
      </c>
      <c r="U29" s="39">
        <f t="shared" si="23"/>
        <v>504368</v>
      </c>
      <c r="V29" s="39">
        <f t="shared" si="23"/>
        <v>504662</v>
      </c>
      <c r="W29" s="39">
        <f t="shared" ref="W29" si="24">SUM(W30:W32,W35:W37,W40,W43,W46:W49)</f>
        <v>514068</v>
      </c>
      <c r="Y29" s="39">
        <f t="shared" si="6"/>
        <v>379246</v>
      </c>
      <c r="Z29" s="39">
        <f t="shared" si="7"/>
        <v>415473</v>
      </c>
      <c r="AA29" s="39">
        <f t="shared" si="8"/>
        <v>378338</v>
      </c>
      <c r="AB29" s="39">
        <f t="shared" si="4"/>
        <v>467142</v>
      </c>
      <c r="AC29" s="39">
        <f t="shared" si="5"/>
        <v>514068</v>
      </c>
      <c r="AH29" s="158"/>
    </row>
    <row r="30" spans="2:35" ht="12" customHeight="1" x14ac:dyDescent="0.2">
      <c r="B30" s="31"/>
      <c r="C30" s="32" t="s">
        <v>76</v>
      </c>
      <c r="D30" s="33">
        <v>150735</v>
      </c>
      <c r="E30" s="33">
        <v>169849</v>
      </c>
      <c r="F30" s="33">
        <v>184546</v>
      </c>
      <c r="G30" s="33">
        <v>165625</v>
      </c>
      <c r="H30" s="33">
        <v>174776</v>
      </c>
      <c r="I30" s="33">
        <v>176258</v>
      </c>
      <c r="J30" s="33">
        <v>173235</v>
      </c>
      <c r="K30" s="33">
        <v>151698</v>
      </c>
      <c r="L30" s="33">
        <v>158017</v>
      </c>
      <c r="M30" s="33">
        <v>169153</v>
      </c>
      <c r="N30" s="33">
        <v>173602</v>
      </c>
      <c r="O30" s="33">
        <v>155074</v>
      </c>
      <c r="P30" s="33">
        <v>184000</v>
      </c>
      <c r="Q30" s="33">
        <v>218966</v>
      </c>
      <c r="R30" s="33">
        <v>237523</v>
      </c>
      <c r="S30" s="33">
        <v>238934</v>
      </c>
      <c r="T30" s="33">
        <v>259055</v>
      </c>
      <c r="U30" s="33">
        <v>270117</v>
      </c>
      <c r="V30" s="33">
        <v>272415</v>
      </c>
      <c r="W30" s="33">
        <v>251617</v>
      </c>
      <c r="Y30" s="33">
        <f t="shared" si="6"/>
        <v>165625</v>
      </c>
      <c r="Z30" s="33">
        <f t="shared" si="7"/>
        <v>151698</v>
      </c>
      <c r="AA30" s="33">
        <f t="shared" si="8"/>
        <v>155074</v>
      </c>
      <c r="AB30" s="33">
        <f t="shared" si="4"/>
        <v>238934</v>
      </c>
      <c r="AC30" s="33">
        <f t="shared" si="5"/>
        <v>251617</v>
      </c>
      <c r="AH30" s="158"/>
    </row>
    <row r="31" spans="2:35" ht="12" customHeight="1" x14ac:dyDescent="0.2">
      <c r="B31" s="31"/>
      <c r="C31" s="32" t="s">
        <v>65</v>
      </c>
      <c r="D31" s="33"/>
      <c r="E31" s="33"/>
      <c r="F31" s="33"/>
      <c r="G31" s="33">
        <v>1626</v>
      </c>
      <c r="H31" s="33">
        <v>6096</v>
      </c>
      <c r="I31" s="33">
        <v>5689</v>
      </c>
      <c r="J31" s="33">
        <v>5283</v>
      </c>
      <c r="K31" s="33">
        <v>11946</v>
      </c>
      <c r="L31" s="33">
        <v>11945</v>
      </c>
      <c r="M31" s="33">
        <v>11945</v>
      </c>
      <c r="N31" s="33">
        <v>4686</v>
      </c>
      <c r="O31" s="33">
        <v>1626</v>
      </c>
      <c r="P31" s="33">
        <v>1626</v>
      </c>
      <c r="Q31" s="33">
        <v>1625</v>
      </c>
      <c r="R31" s="33">
        <v>1626</v>
      </c>
      <c r="S31" s="33">
        <v>1626</v>
      </c>
      <c r="T31" s="33">
        <v>1219</v>
      </c>
      <c r="U31" s="33">
        <v>813</v>
      </c>
      <c r="V31" s="33">
        <v>406</v>
      </c>
      <c r="W31" s="33">
        <v>0</v>
      </c>
      <c r="Y31" s="33">
        <f t="shared" si="6"/>
        <v>1626</v>
      </c>
      <c r="Z31" s="33">
        <f t="shared" si="7"/>
        <v>11946</v>
      </c>
      <c r="AA31" s="33">
        <f t="shared" si="8"/>
        <v>1626</v>
      </c>
      <c r="AB31" s="33">
        <f t="shared" si="4"/>
        <v>1626</v>
      </c>
      <c r="AC31" s="33">
        <f t="shared" si="5"/>
        <v>0</v>
      </c>
      <c r="AH31" s="158"/>
    </row>
    <row r="32" spans="2:35" s="38" customFormat="1" ht="12" customHeight="1" x14ac:dyDescent="0.2">
      <c r="B32" s="40"/>
      <c r="C32" s="41" t="s">
        <v>77</v>
      </c>
      <c r="D32" s="42">
        <f t="shared" ref="D32:F32" si="25">SUM(D33:D34)</f>
        <v>141778</v>
      </c>
      <c r="E32" s="42">
        <f t="shared" si="25"/>
        <v>154086</v>
      </c>
      <c r="F32" s="42">
        <f t="shared" si="25"/>
        <v>146643</v>
      </c>
      <c r="G32" s="42">
        <f>SUM(G33:G34)</f>
        <v>162428</v>
      </c>
      <c r="H32" s="42">
        <f t="shared" ref="H32:R32" si="26">SUM(H33:H34)</f>
        <v>161037</v>
      </c>
      <c r="I32" s="42">
        <f t="shared" si="26"/>
        <v>152107</v>
      </c>
      <c r="J32" s="42">
        <f>SUM(J33:J34)</f>
        <v>156194</v>
      </c>
      <c r="K32" s="42">
        <f t="shared" si="26"/>
        <v>160579</v>
      </c>
      <c r="L32" s="42">
        <f t="shared" si="26"/>
        <v>163867</v>
      </c>
      <c r="M32" s="42">
        <f t="shared" si="26"/>
        <v>174166</v>
      </c>
      <c r="N32" s="42">
        <f t="shared" si="26"/>
        <v>175539</v>
      </c>
      <c r="O32" s="42">
        <f t="shared" si="26"/>
        <v>147374</v>
      </c>
      <c r="P32" s="42">
        <f t="shared" si="26"/>
        <v>167996</v>
      </c>
      <c r="Q32" s="42">
        <f t="shared" si="26"/>
        <v>158824</v>
      </c>
      <c r="R32" s="42">
        <f t="shared" si="26"/>
        <v>160933</v>
      </c>
      <c r="S32" s="42">
        <f t="shared" ref="S32:V32" si="27">SUM(S33:S34)</f>
        <v>145998</v>
      </c>
      <c r="T32" s="42">
        <f t="shared" si="27"/>
        <v>156515</v>
      </c>
      <c r="U32" s="42">
        <f t="shared" si="27"/>
        <v>187602</v>
      </c>
      <c r="V32" s="42">
        <f t="shared" si="27"/>
        <v>181468</v>
      </c>
      <c r="W32" s="42">
        <f t="shared" ref="W32" si="28">SUM(W33:W34)</f>
        <v>189804</v>
      </c>
      <c r="Y32" s="42">
        <f t="shared" si="6"/>
        <v>162428</v>
      </c>
      <c r="Z32" s="42">
        <f t="shared" si="7"/>
        <v>160579</v>
      </c>
      <c r="AA32" s="42">
        <f t="shared" si="8"/>
        <v>147374</v>
      </c>
      <c r="AB32" s="42">
        <f t="shared" si="4"/>
        <v>145998</v>
      </c>
      <c r="AC32" s="42">
        <f t="shared" si="5"/>
        <v>189804</v>
      </c>
      <c r="AD32" s="29"/>
      <c r="AE32" s="158"/>
      <c r="AF32" s="171"/>
      <c r="AG32" s="158"/>
      <c r="AH32" s="158"/>
      <c r="AI32" s="158"/>
    </row>
    <row r="33" spans="2:35" ht="12" customHeight="1" x14ac:dyDescent="0.2">
      <c r="B33" s="34"/>
      <c r="C33" s="35" t="s">
        <v>55</v>
      </c>
      <c r="D33" s="36">
        <v>3332</v>
      </c>
      <c r="E33" s="36">
        <v>3258</v>
      </c>
      <c r="F33" s="36">
        <v>2096</v>
      </c>
      <c r="G33" s="36">
        <v>823</v>
      </c>
      <c r="H33" s="36">
        <v>2686</v>
      </c>
      <c r="I33" s="36">
        <v>2009</v>
      </c>
      <c r="J33" s="36">
        <v>473</v>
      </c>
      <c r="K33" s="36">
        <v>2317</v>
      </c>
      <c r="L33" s="36">
        <v>3142</v>
      </c>
      <c r="M33" s="36">
        <v>2641</v>
      </c>
      <c r="N33" s="36">
        <v>3016</v>
      </c>
      <c r="O33" s="36">
        <v>4219</v>
      </c>
      <c r="P33" s="36">
        <v>3321</v>
      </c>
      <c r="Q33" s="36">
        <v>2146</v>
      </c>
      <c r="R33" s="36">
        <v>2739</v>
      </c>
      <c r="S33" s="36">
        <v>4657</v>
      </c>
      <c r="T33" s="36">
        <v>3511</v>
      </c>
      <c r="U33" s="36">
        <v>0</v>
      </c>
      <c r="V33" s="36">
        <v>0</v>
      </c>
      <c r="W33" s="36">
        <v>0</v>
      </c>
      <c r="Y33" s="36">
        <f t="shared" si="6"/>
        <v>823</v>
      </c>
      <c r="Z33" s="36">
        <f t="shared" si="7"/>
        <v>2317</v>
      </c>
      <c r="AA33" s="36">
        <f t="shared" si="8"/>
        <v>4219</v>
      </c>
      <c r="AB33" s="36">
        <f t="shared" si="4"/>
        <v>4657</v>
      </c>
      <c r="AC33" s="36">
        <f t="shared" si="5"/>
        <v>0</v>
      </c>
      <c r="AH33" s="158"/>
    </row>
    <row r="34" spans="2:35" ht="12" customHeight="1" x14ac:dyDescent="0.2">
      <c r="B34" s="34"/>
      <c r="C34" s="35" t="s">
        <v>56</v>
      </c>
      <c r="D34" s="36">
        <v>138446</v>
      </c>
      <c r="E34" s="36">
        <v>150828</v>
      </c>
      <c r="F34" s="36">
        <v>144547</v>
      </c>
      <c r="G34" s="36">
        <v>161605</v>
      </c>
      <c r="H34" s="36">
        <v>158351</v>
      </c>
      <c r="I34" s="36">
        <v>150098</v>
      </c>
      <c r="J34" s="36">
        <v>155721</v>
      </c>
      <c r="K34" s="36">
        <v>158262</v>
      </c>
      <c r="L34" s="36">
        <v>160725</v>
      </c>
      <c r="M34" s="36">
        <v>171525</v>
      </c>
      <c r="N34" s="36">
        <v>172523</v>
      </c>
      <c r="O34" s="36">
        <v>143155</v>
      </c>
      <c r="P34" s="36">
        <v>164675</v>
      </c>
      <c r="Q34" s="36">
        <v>156678</v>
      </c>
      <c r="R34" s="36">
        <v>158194</v>
      </c>
      <c r="S34" s="36">
        <v>141341</v>
      </c>
      <c r="T34" s="36">
        <v>153004</v>
      </c>
      <c r="U34" s="36">
        <v>187602</v>
      </c>
      <c r="V34" s="36">
        <v>181468</v>
      </c>
      <c r="W34" s="36">
        <v>189804</v>
      </c>
      <c r="Y34" s="36">
        <f t="shared" si="6"/>
        <v>161605</v>
      </c>
      <c r="Z34" s="36">
        <f t="shared" si="7"/>
        <v>158262</v>
      </c>
      <c r="AA34" s="36">
        <f t="shared" si="8"/>
        <v>143155</v>
      </c>
      <c r="AB34" s="36">
        <f t="shared" si="4"/>
        <v>141341</v>
      </c>
      <c r="AC34" s="36">
        <f t="shared" si="5"/>
        <v>189804</v>
      </c>
      <c r="AH34" s="158"/>
    </row>
    <row r="35" spans="2:35" ht="12" customHeight="1" x14ac:dyDescent="0.2">
      <c r="B35" s="34"/>
      <c r="C35" s="32" t="s">
        <v>78</v>
      </c>
      <c r="D35" s="33">
        <v>1894</v>
      </c>
      <c r="E35" s="33">
        <v>555</v>
      </c>
      <c r="F35" s="33">
        <v>622</v>
      </c>
      <c r="G35" s="33">
        <v>1370</v>
      </c>
      <c r="H35" s="33">
        <v>1232</v>
      </c>
      <c r="I35" s="33">
        <v>729</v>
      </c>
      <c r="J35" s="33">
        <v>612</v>
      </c>
      <c r="K35" s="33">
        <v>2551</v>
      </c>
      <c r="L35" s="33">
        <v>3226</v>
      </c>
      <c r="M35" s="33">
        <v>378</v>
      </c>
      <c r="N35" s="33">
        <v>3529</v>
      </c>
      <c r="O35" s="33">
        <v>4518</v>
      </c>
      <c r="P35" s="33">
        <v>642</v>
      </c>
      <c r="Q35" s="33">
        <v>487</v>
      </c>
      <c r="R35" s="33">
        <v>367</v>
      </c>
      <c r="S35" s="33">
        <v>1367</v>
      </c>
      <c r="T35" s="33">
        <v>1200</v>
      </c>
      <c r="U35" s="33">
        <v>2114</v>
      </c>
      <c r="V35" s="33">
        <v>4026</v>
      </c>
      <c r="W35" s="33">
        <v>5741</v>
      </c>
      <c r="Y35" s="33">
        <f t="shared" si="6"/>
        <v>1370</v>
      </c>
      <c r="Z35" s="33">
        <f t="shared" si="7"/>
        <v>2551</v>
      </c>
      <c r="AA35" s="33">
        <f t="shared" si="8"/>
        <v>4518</v>
      </c>
      <c r="AB35" s="33">
        <f t="shared" si="4"/>
        <v>1367</v>
      </c>
      <c r="AC35" s="33">
        <f t="shared" si="5"/>
        <v>5741</v>
      </c>
      <c r="AH35" s="158"/>
    </row>
    <row r="36" spans="2:35" ht="12" customHeight="1" x14ac:dyDescent="0.2">
      <c r="B36" s="31"/>
      <c r="C36" s="32" t="s">
        <v>79</v>
      </c>
      <c r="D36" s="33">
        <v>7609</v>
      </c>
      <c r="E36" s="33">
        <v>8957</v>
      </c>
      <c r="F36" s="33">
        <v>7875</v>
      </c>
      <c r="G36" s="33">
        <v>7756</v>
      </c>
      <c r="H36" s="33">
        <v>6178</v>
      </c>
      <c r="I36" s="33">
        <v>7161</v>
      </c>
      <c r="J36" s="33">
        <v>10047</v>
      </c>
      <c r="K36" s="33">
        <v>11406</v>
      </c>
      <c r="L36" s="33">
        <v>9328</v>
      </c>
      <c r="M36" s="33">
        <v>6003</v>
      </c>
      <c r="N36" s="33">
        <v>7233</v>
      </c>
      <c r="O36" s="33">
        <v>7299</v>
      </c>
      <c r="P36" s="33">
        <v>6008</v>
      </c>
      <c r="Q36" s="33">
        <v>11086</v>
      </c>
      <c r="R36" s="33">
        <v>7569</v>
      </c>
      <c r="S36" s="33">
        <v>9759</v>
      </c>
      <c r="T36" s="33">
        <v>14430</v>
      </c>
      <c r="U36" s="33">
        <v>11882</v>
      </c>
      <c r="V36" s="33">
        <v>12397</v>
      </c>
      <c r="W36" s="33">
        <v>12309</v>
      </c>
      <c r="Y36" s="33">
        <f t="shared" si="6"/>
        <v>7756</v>
      </c>
      <c r="Z36" s="33">
        <f t="shared" si="7"/>
        <v>11406</v>
      </c>
      <c r="AA36" s="33">
        <f t="shared" si="8"/>
        <v>7299</v>
      </c>
      <c r="AB36" s="33">
        <f t="shared" si="4"/>
        <v>9759</v>
      </c>
      <c r="AC36" s="33">
        <f t="shared" si="5"/>
        <v>12309</v>
      </c>
      <c r="AH36" s="158"/>
    </row>
    <row r="37" spans="2:35" s="38" customFormat="1" ht="12" customHeight="1" x14ac:dyDescent="0.2">
      <c r="B37" s="40"/>
      <c r="C37" s="41" t="s">
        <v>80</v>
      </c>
      <c r="D37" s="42">
        <f t="shared" ref="D37:F37" si="29">SUM(D38:D39)</f>
        <v>6389</v>
      </c>
      <c r="E37" s="42">
        <f t="shared" si="29"/>
        <v>4517</v>
      </c>
      <c r="F37" s="42">
        <f t="shared" si="29"/>
        <v>3269</v>
      </c>
      <c r="G37" s="42">
        <f>SUM(G38:G39)</f>
        <v>2961</v>
      </c>
      <c r="H37" s="42">
        <f t="shared" ref="H37:R37" si="30">SUM(H38:H39)</f>
        <v>6302</v>
      </c>
      <c r="I37" s="42">
        <f t="shared" si="30"/>
        <v>5828</v>
      </c>
      <c r="J37" s="42">
        <f t="shared" si="30"/>
        <v>6002</v>
      </c>
      <c r="K37" s="42">
        <f t="shared" si="30"/>
        <v>7327</v>
      </c>
      <c r="L37" s="42">
        <f t="shared" si="30"/>
        <v>5061</v>
      </c>
      <c r="M37" s="42">
        <f t="shared" si="30"/>
        <v>7332</v>
      </c>
      <c r="N37" s="42">
        <f t="shared" si="30"/>
        <v>7013</v>
      </c>
      <c r="O37" s="42">
        <f t="shared" si="30"/>
        <v>4748</v>
      </c>
      <c r="P37" s="42">
        <f t="shared" si="30"/>
        <v>39298</v>
      </c>
      <c r="Q37" s="42">
        <f t="shared" si="30"/>
        <v>26264</v>
      </c>
      <c r="R37" s="42">
        <f t="shared" si="30"/>
        <v>25670</v>
      </c>
      <c r="S37" s="42">
        <f t="shared" ref="S37:V37" si="31">SUM(S38:S39)</f>
        <v>25901</v>
      </c>
      <c r="T37" s="42">
        <f t="shared" si="31"/>
        <v>26820</v>
      </c>
      <c r="U37" s="42">
        <f t="shared" si="31"/>
        <v>8207</v>
      </c>
      <c r="V37" s="42">
        <f t="shared" si="31"/>
        <v>7959</v>
      </c>
      <c r="W37" s="42">
        <f t="shared" ref="W37" si="32">SUM(W38:W39)</f>
        <v>6642</v>
      </c>
      <c r="Y37" s="42">
        <f t="shared" si="6"/>
        <v>2961</v>
      </c>
      <c r="Z37" s="42">
        <f t="shared" si="7"/>
        <v>7327</v>
      </c>
      <c r="AA37" s="42">
        <f t="shared" si="8"/>
        <v>4748</v>
      </c>
      <c r="AB37" s="42">
        <f t="shared" si="4"/>
        <v>25901</v>
      </c>
      <c r="AC37" s="42">
        <f t="shared" si="5"/>
        <v>6642</v>
      </c>
      <c r="AD37" s="29"/>
      <c r="AE37" s="158"/>
      <c r="AF37" s="171"/>
      <c r="AG37" s="158"/>
      <c r="AH37" s="158"/>
      <c r="AI37" s="158"/>
    </row>
    <row r="38" spans="2:35" ht="12" customHeight="1" x14ac:dyDescent="0.2">
      <c r="B38" s="34"/>
      <c r="C38" s="35" t="s">
        <v>55</v>
      </c>
      <c r="D38" s="36">
        <v>0</v>
      </c>
      <c r="E38" s="36">
        <v>0</v>
      </c>
      <c r="F38" s="36">
        <v>0</v>
      </c>
      <c r="G38" s="36">
        <v>0</v>
      </c>
      <c r="H38" s="36">
        <v>1350</v>
      </c>
      <c r="I38" s="36">
        <v>0</v>
      </c>
      <c r="J38" s="36">
        <v>0</v>
      </c>
      <c r="K38" s="36">
        <v>0</v>
      </c>
      <c r="L38" s="36">
        <v>0</v>
      </c>
      <c r="M38" s="36">
        <v>1424</v>
      </c>
      <c r="N38" s="36">
        <v>312</v>
      </c>
      <c r="O38" s="36">
        <v>0</v>
      </c>
      <c r="P38" s="36">
        <v>1361</v>
      </c>
      <c r="Q38" s="36">
        <v>877</v>
      </c>
      <c r="R38" s="36">
        <v>0</v>
      </c>
      <c r="S38" s="36">
        <v>0</v>
      </c>
      <c r="T38" s="36">
        <v>991</v>
      </c>
      <c r="U38" s="36">
        <v>0</v>
      </c>
      <c r="V38" s="36">
        <v>0</v>
      </c>
      <c r="W38" s="36">
        <v>0</v>
      </c>
      <c r="Y38" s="36">
        <f t="shared" si="6"/>
        <v>0</v>
      </c>
      <c r="Z38" s="36">
        <f t="shared" si="7"/>
        <v>0</v>
      </c>
      <c r="AA38" s="36">
        <f t="shared" si="8"/>
        <v>0</v>
      </c>
      <c r="AB38" s="36">
        <f t="shared" si="4"/>
        <v>0</v>
      </c>
      <c r="AC38" s="36">
        <f t="shared" si="5"/>
        <v>0</v>
      </c>
      <c r="AH38" s="158"/>
    </row>
    <row r="39" spans="2:35" ht="12" customHeight="1" x14ac:dyDescent="0.2">
      <c r="B39" s="34"/>
      <c r="C39" s="35" t="s">
        <v>56</v>
      </c>
      <c r="D39" s="36">
        <v>6389</v>
      </c>
      <c r="E39" s="36">
        <v>4517</v>
      </c>
      <c r="F39" s="36">
        <v>3269</v>
      </c>
      <c r="G39" s="36">
        <v>2961</v>
      </c>
      <c r="H39" s="36">
        <v>4952</v>
      </c>
      <c r="I39" s="36">
        <v>5828</v>
      </c>
      <c r="J39" s="36">
        <v>6002</v>
      </c>
      <c r="K39" s="36">
        <v>7327</v>
      </c>
      <c r="L39" s="36">
        <v>5061</v>
      </c>
      <c r="M39" s="36">
        <v>5908</v>
      </c>
      <c r="N39" s="36">
        <v>6701</v>
      </c>
      <c r="O39" s="36">
        <v>4748</v>
      </c>
      <c r="P39" s="36">
        <v>37937</v>
      </c>
      <c r="Q39" s="36">
        <v>25387</v>
      </c>
      <c r="R39" s="36">
        <v>25670</v>
      </c>
      <c r="S39" s="36">
        <v>25901</v>
      </c>
      <c r="T39" s="36">
        <v>25829</v>
      </c>
      <c r="U39" s="36">
        <v>8207</v>
      </c>
      <c r="V39" s="36">
        <v>7959</v>
      </c>
      <c r="W39" s="36">
        <v>6642</v>
      </c>
      <c r="Y39" s="36">
        <f t="shared" si="6"/>
        <v>2961</v>
      </c>
      <c r="Z39" s="36">
        <f t="shared" si="7"/>
        <v>7327</v>
      </c>
      <c r="AA39" s="36">
        <f t="shared" si="8"/>
        <v>4748</v>
      </c>
      <c r="AB39" s="36">
        <f t="shared" si="4"/>
        <v>25901</v>
      </c>
      <c r="AC39" s="36">
        <f t="shared" si="5"/>
        <v>6642</v>
      </c>
      <c r="AH39" s="158"/>
    </row>
    <row r="40" spans="2:35" s="38" customFormat="1" ht="12" customHeight="1" x14ac:dyDescent="0.2">
      <c r="B40" s="40"/>
      <c r="C40" s="41" t="s">
        <v>81</v>
      </c>
      <c r="D40" s="42">
        <f t="shared" ref="D40:F40" si="33">SUM(D41:D42)</f>
        <v>6934</v>
      </c>
      <c r="E40" s="42">
        <f t="shared" si="33"/>
        <v>2812</v>
      </c>
      <c r="F40" s="42">
        <f t="shared" si="33"/>
        <v>4555</v>
      </c>
      <c r="G40" s="42">
        <f>SUM(G41:G42)</f>
        <v>3238</v>
      </c>
      <c r="H40" s="42">
        <f t="shared" ref="H40:R40" si="34">SUM(H41:H42)</f>
        <v>3313</v>
      </c>
      <c r="I40" s="42">
        <f t="shared" si="34"/>
        <v>4783</v>
      </c>
      <c r="J40" s="42">
        <f t="shared" si="34"/>
        <v>2289</v>
      </c>
      <c r="K40" s="42">
        <f t="shared" si="34"/>
        <v>5654</v>
      </c>
      <c r="L40" s="42">
        <f t="shared" si="34"/>
        <v>2425</v>
      </c>
      <c r="M40" s="42">
        <f t="shared" si="34"/>
        <v>1185</v>
      </c>
      <c r="N40" s="42">
        <f t="shared" si="34"/>
        <v>627</v>
      </c>
      <c r="O40" s="42">
        <f t="shared" si="34"/>
        <v>69</v>
      </c>
      <c r="P40" s="42">
        <f t="shared" si="34"/>
        <v>642</v>
      </c>
      <c r="Q40" s="42">
        <f t="shared" si="34"/>
        <v>1259</v>
      </c>
      <c r="R40" s="42">
        <f t="shared" si="34"/>
        <v>524</v>
      </c>
      <c r="S40" s="42">
        <f t="shared" ref="S40:V40" si="35">SUM(S41:S42)</f>
        <v>226</v>
      </c>
      <c r="T40" s="42">
        <f t="shared" si="35"/>
        <v>448</v>
      </c>
      <c r="U40" s="42">
        <f t="shared" si="35"/>
        <v>378</v>
      </c>
      <c r="V40" s="42">
        <f t="shared" si="35"/>
        <v>0</v>
      </c>
      <c r="W40" s="42">
        <f t="shared" ref="W40" si="36">SUM(W41:W42)</f>
        <v>273</v>
      </c>
      <c r="Y40" s="42">
        <f t="shared" si="6"/>
        <v>3238</v>
      </c>
      <c r="Z40" s="42">
        <f t="shared" si="7"/>
        <v>5654</v>
      </c>
      <c r="AA40" s="42">
        <f t="shared" si="8"/>
        <v>69</v>
      </c>
      <c r="AB40" s="42">
        <f t="shared" si="4"/>
        <v>226</v>
      </c>
      <c r="AC40" s="42">
        <f t="shared" si="5"/>
        <v>273</v>
      </c>
      <c r="AD40" s="29"/>
      <c r="AE40" s="158"/>
      <c r="AF40" s="171"/>
      <c r="AG40" s="158"/>
      <c r="AH40" s="158"/>
      <c r="AI40" s="158"/>
    </row>
    <row r="41" spans="2:35" ht="12" customHeight="1" x14ac:dyDescent="0.2">
      <c r="B41" s="34"/>
      <c r="C41" s="35" t="s">
        <v>69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Y41" s="36">
        <f t="shared" si="6"/>
        <v>0</v>
      </c>
      <c r="Z41" s="36">
        <f t="shared" si="7"/>
        <v>0</v>
      </c>
      <c r="AA41" s="36">
        <f t="shared" si="8"/>
        <v>0</v>
      </c>
      <c r="AB41" s="36">
        <f t="shared" si="4"/>
        <v>0</v>
      </c>
      <c r="AC41" s="36">
        <f t="shared" si="5"/>
        <v>0</v>
      </c>
      <c r="AH41" s="158"/>
    </row>
    <row r="42" spans="2:35" ht="12" customHeight="1" x14ac:dyDescent="0.2">
      <c r="B42" s="34"/>
      <c r="C42" s="35" t="s">
        <v>70</v>
      </c>
      <c r="D42" s="36">
        <v>6934</v>
      </c>
      <c r="E42" s="36">
        <v>2812</v>
      </c>
      <c r="F42" s="36">
        <v>4555</v>
      </c>
      <c r="G42" s="36">
        <v>3238</v>
      </c>
      <c r="H42" s="36">
        <v>3313</v>
      </c>
      <c r="I42" s="36">
        <v>4783</v>
      </c>
      <c r="J42" s="36">
        <v>2289</v>
      </c>
      <c r="K42" s="36">
        <v>5654</v>
      </c>
      <c r="L42" s="36">
        <v>2425</v>
      </c>
      <c r="M42" s="36">
        <v>1185</v>
      </c>
      <c r="N42" s="36">
        <v>627</v>
      </c>
      <c r="O42" s="36">
        <v>69</v>
      </c>
      <c r="P42" s="36">
        <v>642</v>
      </c>
      <c r="Q42" s="36">
        <v>1259</v>
      </c>
      <c r="R42" s="36">
        <v>524</v>
      </c>
      <c r="S42" s="36">
        <v>226</v>
      </c>
      <c r="T42" s="36">
        <v>448</v>
      </c>
      <c r="U42" s="36">
        <v>378</v>
      </c>
      <c r="V42" s="36">
        <v>0</v>
      </c>
      <c r="W42" s="36">
        <v>273</v>
      </c>
      <c r="Y42" s="36">
        <f t="shared" si="6"/>
        <v>3238</v>
      </c>
      <c r="Z42" s="36">
        <f t="shared" si="7"/>
        <v>5654</v>
      </c>
      <c r="AA42" s="36">
        <f t="shared" si="8"/>
        <v>69</v>
      </c>
      <c r="AB42" s="36">
        <f t="shared" si="4"/>
        <v>226</v>
      </c>
      <c r="AC42" s="36">
        <f t="shared" ref="AC42:AC73" si="37">W42</f>
        <v>273</v>
      </c>
      <c r="AH42" s="158"/>
    </row>
    <row r="43" spans="2:35" s="38" customFormat="1" ht="12" customHeight="1" x14ac:dyDescent="0.2">
      <c r="B43" s="40"/>
      <c r="C43" s="41" t="s">
        <v>82</v>
      </c>
      <c r="D43" s="42">
        <f t="shared" ref="D43:F43" si="38">D44+D45</f>
        <v>0</v>
      </c>
      <c r="E43" s="42">
        <f t="shared" si="38"/>
        <v>120</v>
      </c>
      <c r="F43" s="42">
        <f t="shared" si="38"/>
        <v>40</v>
      </c>
      <c r="G43" s="42">
        <f>G44+G45</f>
        <v>50</v>
      </c>
      <c r="H43" s="42">
        <f t="shared" ref="H43:R43" si="39">H44+H45</f>
        <v>50</v>
      </c>
      <c r="I43" s="42">
        <f t="shared" si="39"/>
        <v>50</v>
      </c>
      <c r="J43" s="42">
        <f t="shared" si="39"/>
        <v>0</v>
      </c>
      <c r="K43" s="42">
        <f t="shared" si="39"/>
        <v>0</v>
      </c>
      <c r="L43" s="42">
        <f t="shared" si="39"/>
        <v>0</v>
      </c>
      <c r="M43" s="42">
        <f t="shared" si="39"/>
        <v>0</v>
      </c>
      <c r="N43" s="42">
        <f t="shared" si="39"/>
        <v>0</v>
      </c>
      <c r="O43" s="42">
        <f t="shared" si="39"/>
        <v>0</v>
      </c>
      <c r="P43" s="42">
        <f t="shared" si="39"/>
        <v>0</v>
      </c>
      <c r="Q43" s="42">
        <f t="shared" si="39"/>
        <v>0</v>
      </c>
      <c r="R43" s="42">
        <f t="shared" si="39"/>
        <v>0</v>
      </c>
      <c r="S43" s="42">
        <f t="shared" ref="S43:T43" si="40">S44+S45</f>
        <v>0</v>
      </c>
      <c r="T43" s="42">
        <f t="shared" si="40"/>
        <v>0</v>
      </c>
      <c r="U43" s="42"/>
      <c r="V43" s="42"/>
      <c r="W43" s="42"/>
      <c r="Y43" s="42">
        <f t="shared" si="6"/>
        <v>50</v>
      </c>
      <c r="Z43" s="42">
        <f t="shared" si="7"/>
        <v>0</v>
      </c>
      <c r="AA43" s="42">
        <f t="shared" si="8"/>
        <v>0</v>
      </c>
      <c r="AB43" s="42">
        <f t="shared" si="4"/>
        <v>0</v>
      </c>
      <c r="AC43" s="42">
        <f t="shared" si="37"/>
        <v>0</v>
      </c>
      <c r="AD43" s="29"/>
      <c r="AE43" s="158"/>
      <c r="AF43" s="171"/>
      <c r="AG43" s="158"/>
      <c r="AH43" s="158"/>
      <c r="AI43" s="158"/>
    </row>
    <row r="44" spans="2:35" ht="12" customHeight="1" x14ac:dyDescent="0.2">
      <c r="B44" s="34"/>
      <c r="C44" s="35" t="s">
        <v>1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Y44" s="36">
        <f t="shared" si="6"/>
        <v>0</v>
      </c>
      <c r="Z44" s="36">
        <f t="shared" si="7"/>
        <v>0</v>
      </c>
      <c r="AA44" s="36">
        <f t="shared" si="8"/>
        <v>0</v>
      </c>
      <c r="AB44" s="36">
        <f t="shared" si="4"/>
        <v>0</v>
      </c>
      <c r="AC44" s="36">
        <f t="shared" si="37"/>
        <v>0</v>
      </c>
      <c r="AH44" s="158"/>
    </row>
    <row r="45" spans="2:35" ht="12" customHeight="1" x14ac:dyDescent="0.2">
      <c r="B45" s="34"/>
      <c r="C45" s="35" t="s">
        <v>2</v>
      </c>
      <c r="D45" s="36">
        <v>0</v>
      </c>
      <c r="E45" s="36">
        <v>120</v>
      </c>
      <c r="F45" s="36">
        <v>40</v>
      </c>
      <c r="G45" s="36">
        <v>50</v>
      </c>
      <c r="H45" s="36">
        <v>50</v>
      </c>
      <c r="I45" s="36">
        <v>50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Y45" s="36">
        <f t="shared" si="6"/>
        <v>50</v>
      </c>
      <c r="Z45" s="36">
        <f t="shared" si="7"/>
        <v>0</v>
      </c>
      <c r="AA45" s="36">
        <f t="shared" si="8"/>
        <v>0</v>
      </c>
      <c r="AB45" s="36">
        <f t="shared" si="4"/>
        <v>0</v>
      </c>
      <c r="AC45" s="36">
        <f t="shared" si="37"/>
        <v>0</v>
      </c>
      <c r="AH45" s="158"/>
    </row>
    <row r="46" spans="2:35" ht="12" customHeight="1" x14ac:dyDescent="0.2">
      <c r="B46" s="31"/>
      <c r="C46" s="32" t="s">
        <v>83</v>
      </c>
      <c r="D46" s="33">
        <v>45066</v>
      </c>
      <c r="E46" s="33">
        <v>31011</v>
      </c>
      <c r="F46" s="33">
        <v>28612</v>
      </c>
      <c r="G46" s="33">
        <v>29331</v>
      </c>
      <c r="H46" s="33">
        <v>36787</v>
      </c>
      <c r="I46" s="33">
        <v>24897</v>
      </c>
      <c r="J46" s="33">
        <v>24636</v>
      </c>
      <c r="K46" s="33">
        <v>34322</v>
      </c>
      <c r="L46" s="33">
        <v>45537</v>
      </c>
      <c r="M46" s="33">
        <v>39778</v>
      </c>
      <c r="N46" s="33">
        <v>37822</v>
      </c>
      <c r="O46" s="33">
        <v>29251</v>
      </c>
      <c r="P46" s="33">
        <v>40235</v>
      </c>
      <c r="Q46" s="33">
        <v>34967</v>
      </c>
      <c r="R46" s="33">
        <v>37459</v>
      </c>
      <c r="S46" s="33">
        <v>36832</v>
      </c>
      <c r="T46" s="33">
        <v>30616</v>
      </c>
      <c r="U46" s="33">
        <v>15898</v>
      </c>
      <c r="V46" s="33">
        <v>19720</v>
      </c>
      <c r="W46" s="33">
        <v>28980</v>
      </c>
      <c r="Y46" s="33">
        <f t="shared" si="6"/>
        <v>29331</v>
      </c>
      <c r="Z46" s="33">
        <f t="shared" si="7"/>
        <v>34322</v>
      </c>
      <c r="AA46" s="33">
        <f t="shared" si="8"/>
        <v>29251</v>
      </c>
      <c r="AB46" s="33">
        <f t="shared" si="4"/>
        <v>36832</v>
      </c>
      <c r="AC46" s="33">
        <f t="shared" si="37"/>
        <v>28980</v>
      </c>
      <c r="AH46" s="158"/>
    </row>
    <row r="47" spans="2:35" ht="12" customHeight="1" x14ac:dyDescent="0.2">
      <c r="B47" s="31"/>
      <c r="C47" s="32" t="s">
        <v>84</v>
      </c>
      <c r="D47" s="33"/>
      <c r="E47" s="33"/>
      <c r="F47" s="33"/>
      <c r="G47" s="33">
        <v>604</v>
      </c>
      <c r="H47" s="33">
        <v>517</v>
      </c>
      <c r="I47" s="33">
        <v>193</v>
      </c>
      <c r="J47" s="33">
        <v>417</v>
      </c>
      <c r="K47" s="33">
        <v>432</v>
      </c>
      <c r="L47" s="33">
        <v>486</v>
      </c>
      <c r="M47" s="33">
        <v>370</v>
      </c>
      <c r="N47" s="33">
        <v>396</v>
      </c>
      <c r="O47" s="33">
        <v>779</v>
      </c>
      <c r="P47" s="33">
        <v>759</v>
      </c>
      <c r="Q47" s="33">
        <v>672</v>
      </c>
      <c r="R47" s="33">
        <v>485</v>
      </c>
      <c r="S47" s="33">
        <v>556</v>
      </c>
      <c r="T47" s="33">
        <v>975</v>
      </c>
      <c r="U47" s="33">
        <v>677</v>
      </c>
      <c r="V47" s="33">
        <v>0</v>
      </c>
      <c r="W47" s="33">
        <v>0</v>
      </c>
      <c r="Y47" s="33">
        <f t="shared" si="6"/>
        <v>604</v>
      </c>
      <c r="Z47" s="33">
        <f t="shared" si="7"/>
        <v>432</v>
      </c>
      <c r="AA47" s="33">
        <f t="shared" si="8"/>
        <v>779</v>
      </c>
      <c r="AB47" s="33">
        <f t="shared" si="4"/>
        <v>556</v>
      </c>
      <c r="AC47" s="33">
        <f t="shared" si="37"/>
        <v>0</v>
      </c>
      <c r="AH47" s="158"/>
    </row>
    <row r="48" spans="2:35" ht="12" customHeight="1" x14ac:dyDescent="0.2">
      <c r="B48" s="31"/>
      <c r="C48" s="32" t="s">
        <v>85</v>
      </c>
      <c r="D48" s="33">
        <v>7068</v>
      </c>
      <c r="E48" s="33">
        <v>6232</v>
      </c>
      <c r="F48" s="33">
        <v>5020</v>
      </c>
      <c r="G48" s="33">
        <v>3811</v>
      </c>
      <c r="H48" s="33">
        <v>7621</v>
      </c>
      <c r="I48" s="33">
        <v>4383</v>
      </c>
      <c r="J48" s="33">
        <v>4689</v>
      </c>
      <c r="K48" s="33">
        <v>4783</v>
      </c>
      <c r="L48" s="33">
        <v>7496</v>
      </c>
      <c r="M48" s="33">
        <v>5819</v>
      </c>
      <c r="N48" s="33">
        <v>5131</v>
      </c>
      <c r="O48" s="33">
        <v>4399</v>
      </c>
      <c r="P48" s="33">
        <v>7635</v>
      </c>
      <c r="Q48" s="33">
        <v>6199</v>
      </c>
      <c r="R48" s="33">
        <v>6152</v>
      </c>
      <c r="S48" s="33">
        <v>5920</v>
      </c>
      <c r="T48" s="33">
        <v>7919</v>
      </c>
      <c r="U48" s="33">
        <v>6680</v>
      </c>
      <c r="V48" s="33">
        <v>6271</v>
      </c>
      <c r="W48" s="33">
        <v>5839</v>
      </c>
      <c r="Y48" s="33">
        <f t="shared" si="6"/>
        <v>3811</v>
      </c>
      <c r="Z48" s="33">
        <f t="shared" si="7"/>
        <v>4783</v>
      </c>
      <c r="AA48" s="33">
        <f t="shared" si="8"/>
        <v>4399</v>
      </c>
      <c r="AB48" s="33">
        <f t="shared" si="4"/>
        <v>5920</v>
      </c>
      <c r="AC48" s="33">
        <f t="shared" si="37"/>
        <v>5839</v>
      </c>
      <c r="AH48" s="158"/>
    </row>
    <row r="49" spans="2:35" ht="12" customHeight="1" x14ac:dyDescent="0.2">
      <c r="B49" s="31"/>
      <c r="C49" s="32" t="s">
        <v>86</v>
      </c>
      <c r="D49" s="33">
        <v>703</v>
      </c>
      <c r="E49" s="33">
        <v>537</v>
      </c>
      <c r="F49" s="33">
        <v>493</v>
      </c>
      <c r="G49" s="33">
        <v>446</v>
      </c>
      <c r="H49" s="33">
        <v>120</v>
      </c>
      <c r="I49" s="33">
        <v>0</v>
      </c>
      <c r="J49" s="33">
        <v>0</v>
      </c>
      <c r="K49" s="33">
        <v>24775</v>
      </c>
      <c r="L49" s="33">
        <v>24130</v>
      </c>
      <c r="M49" s="33">
        <v>24130</v>
      </c>
      <c r="N49" s="33">
        <v>23201</v>
      </c>
      <c r="O49" s="33">
        <v>23201</v>
      </c>
      <c r="P49" s="33">
        <v>0</v>
      </c>
      <c r="Q49" s="33">
        <v>0</v>
      </c>
      <c r="R49" s="33">
        <v>0</v>
      </c>
      <c r="S49" s="33">
        <v>23</v>
      </c>
      <c r="T49" s="33">
        <v>23</v>
      </c>
      <c r="U49" s="33">
        <v>0</v>
      </c>
      <c r="V49" s="33">
        <v>0</v>
      </c>
      <c r="W49" s="33">
        <v>12863</v>
      </c>
      <c r="Y49" s="33">
        <f t="shared" si="6"/>
        <v>446</v>
      </c>
      <c r="Z49" s="33">
        <f t="shared" si="7"/>
        <v>24775</v>
      </c>
      <c r="AA49" s="33">
        <f t="shared" si="8"/>
        <v>23201</v>
      </c>
      <c r="AB49" s="33">
        <f t="shared" si="4"/>
        <v>23</v>
      </c>
      <c r="AC49" s="33">
        <f t="shared" si="37"/>
        <v>12863</v>
      </c>
      <c r="AH49" s="158"/>
    </row>
    <row r="50" spans="2:35" ht="12" customHeight="1" thickBot="1" x14ac:dyDescent="0.25">
      <c r="B50" s="212" t="s">
        <v>87</v>
      </c>
      <c r="C50" s="212"/>
      <c r="D50" s="43">
        <f t="shared" ref="D50:F50" si="41">SUM(D10,D29)</f>
        <v>828524</v>
      </c>
      <c r="E50" s="43">
        <f t="shared" si="41"/>
        <v>842284</v>
      </c>
      <c r="F50" s="43">
        <f t="shared" si="41"/>
        <v>837730</v>
      </c>
      <c r="G50" s="43">
        <f>SUM(G10,G29)</f>
        <v>839190</v>
      </c>
      <c r="H50" s="43">
        <f t="shared" ref="H50:N50" si="42">SUM(H10,H29)</f>
        <v>871987</v>
      </c>
      <c r="I50" s="43">
        <f t="shared" si="42"/>
        <v>860208</v>
      </c>
      <c r="J50" s="43">
        <f t="shared" si="42"/>
        <v>870728</v>
      </c>
      <c r="K50" s="43">
        <f t="shared" si="42"/>
        <v>887836</v>
      </c>
      <c r="L50" s="43">
        <f t="shared" si="42"/>
        <v>903974</v>
      </c>
      <c r="M50" s="43">
        <f t="shared" si="42"/>
        <v>913866</v>
      </c>
      <c r="N50" s="43">
        <f t="shared" si="42"/>
        <v>917301</v>
      </c>
      <c r="O50" s="43">
        <f t="shared" ref="O50:P50" si="43">SUM(O10,O29)</f>
        <v>874949</v>
      </c>
      <c r="P50" s="43">
        <f t="shared" si="43"/>
        <v>952018</v>
      </c>
      <c r="Q50" s="43">
        <f t="shared" ref="Q50:R50" si="44">SUM(Q10,Q29)</f>
        <v>964698</v>
      </c>
      <c r="R50" s="43">
        <f t="shared" si="44"/>
        <v>992103</v>
      </c>
      <c r="S50" s="43">
        <f t="shared" ref="S50:T50" si="45">SUM(S10,S29)</f>
        <v>999260</v>
      </c>
      <c r="T50" s="43">
        <f t="shared" si="45"/>
        <v>1046310</v>
      </c>
      <c r="U50" s="43">
        <f t="shared" ref="U50:V50" si="46">SUM(U10,U29)</f>
        <v>1058983</v>
      </c>
      <c r="V50" s="43">
        <f t="shared" si="46"/>
        <v>1055300</v>
      </c>
      <c r="W50" s="43">
        <f t="shared" ref="W50" si="47">SUM(W10,W29)</f>
        <v>1042047</v>
      </c>
      <c r="Y50" s="43">
        <f t="shared" si="6"/>
        <v>839190</v>
      </c>
      <c r="Z50" s="43">
        <f t="shared" si="7"/>
        <v>887836</v>
      </c>
      <c r="AA50" s="43">
        <f t="shared" si="8"/>
        <v>874949</v>
      </c>
      <c r="AB50" s="43">
        <f t="shared" si="4"/>
        <v>999260</v>
      </c>
      <c r="AC50" s="43">
        <f t="shared" si="37"/>
        <v>1042047</v>
      </c>
      <c r="AH50" s="158"/>
    </row>
    <row r="51" spans="2:35" ht="12" customHeight="1" x14ac:dyDescent="0.2">
      <c r="B51" s="209" t="s">
        <v>88</v>
      </c>
      <c r="C51" s="209"/>
      <c r="D51" s="39">
        <f t="shared" ref="D51:F51" si="48">SUM(D52,D64)</f>
        <v>470648</v>
      </c>
      <c r="E51" s="39">
        <f t="shared" si="48"/>
        <v>465251</v>
      </c>
      <c r="F51" s="39">
        <f t="shared" si="48"/>
        <v>477678</v>
      </c>
      <c r="G51" s="39">
        <f>SUM(G52,G64)</f>
        <v>476984</v>
      </c>
      <c r="H51" s="39">
        <f t="shared" ref="H51:N51" si="49">SUM(H52,H64)</f>
        <v>492403</v>
      </c>
      <c r="I51" s="39">
        <f t="shared" si="49"/>
        <v>480300</v>
      </c>
      <c r="J51" s="39">
        <f t="shared" si="49"/>
        <v>493907</v>
      </c>
      <c r="K51" s="39">
        <f t="shared" si="49"/>
        <v>492889</v>
      </c>
      <c r="L51" s="39">
        <f t="shared" si="49"/>
        <v>505224</v>
      </c>
      <c r="M51" s="39">
        <f t="shared" si="49"/>
        <v>520305</v>
      </c>
      <c r="N51" s="39">
        <f t="shared" si="49"/>
        <v>516265</v>
      </c>
      <c r="O51" s="39">
        <f t="shared" ref="O51:P51" si="50">SUM(O52,O64)</f>
        <v>517574</v>
      </c>
      <c r="P51" s="39">
        <f t="shared" si="50"/>
        <v>560891</v>
      </c>
      <c r="Q51" s="39">
        <f t="shared" ref="Q51:R51" si="51">SUM(Q52,Q64)</f>
        <v>551328</v>
      </c>
      <c r="R51" s="39">
        <f t="shared" si="51"/>
        <v>550918</v>
      </c>
      <c r="S51" s="39">
        <f t="shared" ref="S51:T51" si="52">SUM(S52,S64)</f>
        <v>551275</v>
      </c>
      <c r="T51" s="39">
        <f t="shared" si="52"/>
        <v>530125</v>
      </c>
      <c r="U51" s="39">
        <f t="shared" ref="U51:V51" si="53">SUM(U52,U64)</f>
        <v>526750</v>
      </c>
      <c r="V51" s="39">
        <f t="shared" si="53"/>
        <v>520704</v>
      </c>
      <c r="W51" s="39">
        <f t="shared" ref="W51" si="54">SUM(W52,W64)</f>
        <v>539148</v>
      </c>
      <c r="Y51" s="39">
        <f t="shared" si="6"/>
        <v>476984</v>
      </c>
      <c r="Z51" s="39">
        <f t="shared" si="7"/>
        <v>492889</v>
      </c>
      <c r="AA51" s="39">
        <f t="shared" si="8"/>
        <v>517574</v>
      </c>
      <c r="AB51" s="39">
        <f t="shared" si="4"/>
        <v>551275</v>
      </c>
      <c r="AC51" s="39">
        <f t="shared" si="37"/>
        <v>539148</v>
      </c>
      <c r="AH51" s="158"/>
    </row>
    <row r="52" spans="2:35" ht="12" customHeight="1" x14ac:dyDescent="0.2">
      <c r="B52" s="209" t="s">
        <v>89</v>
      </c>
      <c r="C52" s="209"/>
      <c r="D52" s="39">
        <f t="shared" ref="D52:F52" si="55">SUM(D53:D60)</f>
        <v>465513</v>
      </c>
      <c r="E52" s="39">
        <f t="shared" si="55"/>
        <v>458800</v>
      </c>
      <c r="F52" s="39">
        <f t="shared" si="55"/>
        <v>472013</v>
      </c>
      <c r="G52" s="39">
        <f>SUM(G53:G60)</f>
        <v>471391</v>
      </c>
      <c r="H52" s="39">
        <f t="shared" ref="H52:N52" si="56">SUM(H53:H60)</f>
        <v>486599</v>
      </c>
      <c r="I52" s="39">
        <f t="shared" si="56"/>
        <v>474351</v>
      </c>
      <c r="J52" s="39">
        <f t="shared" si="56"/>
        <v>487756</v>
      </c>
      <c r="K52" s="39">
        <f t="shared" si="56"/>
        <v>486189</v>
      </c>
      <c r="L52" s="39">
        <f t="shared" si="56"/>
        <v>498073</v>
      </c>
      <c r="M52" s="39">
        <f t="shared" si="56"/>
        <v>512991</v>
      </c>
      <c r="N52" s="39">
        <f t="shared" si="56"/>
        <v>508721</v>
      </c>
      <c r="O52" s="39">
        <f t="shared" ref="O52:P52" si="57">SUM(O53:O60)</f>
        <v>510089</v>
      </c>
      <c r="P52" s="39">
        <f t="shared" si="57"/>
        <v>552434</v>
      </c>
      <c r="Q52" s="39">
        <f t="shared" ref="Q52:R52" si="58">SUM(Q53:Q60)</f>
        <v>542716</v>
      </c>
      <c r="R52" s="39">
        <f t="shared" si="58"/>
        <v>547078</v>
      </c>
      <c r="S52" s="39">
        <f t="shared" ref="S52:T52" si="59">SUM(S53:S60)</f>
        <v>547345</v>
      </c>
      <c r="T52" s="39">
        <f t="shared" si="59"/>
        <v>528546</v>
      </c>
      <c r="U52" s="39">
        <f t="shared" ref="U52:V52" si="60">SUM(U53:U60)</f>
        <v>525217</v>
      </c>
      <c r="V52" s="39">
        <f t="shared" si="60"/>
        <v>519057</v>
      </c>
      <c r="W52" s="39">
        <f t="shared" ref="W52" si="61">SUM(W53:W60)</f>
        <v>537347</v>
      </c>
      <c r="Y52" s="39">
        <f t="shared" si="6"/>
        <v>471391</v>
      </c>
      <c r="Z52" s="39">
        <f t="shared" si="7"/>
        <v>486189</v>
      </c>
      <c r="AA52" s="39">
        <f t="shared" si="8"/>
        <v>510089</v>
      </c>
      <c r="AB52" s="39">
        <f t="shared" si="4"/>
        <v>547345</v>
      </c>
      <c r="AC52" s="39">
        <f t="shared" si="37"/>
        <v>537347</v>
      </c>
      <c r="AH52" s="158"/>
    </row>
    <row r="53" spans="2:35" ht="12" customHeight="1" x14ac:dyDescent="0.2">
      <c r="B53" s="31"/>
      <c r="C53" s="32" t="s">
        <v>90</v>
      </c>
      <c r="D53" s="33">
        <v>3311</v>
      </c>
      <c r="E53" s="33">
        <v>3311</v>
      </c>
      <c r="F53" s="33">
        <v>3311</v>
      </c>
      <c r="G53" s="33">
        <v>3311</v>
      </c>
      <c r="H53" s="33">
        <v>3311</v>
      </c>
      <c r="I53" s="33">
        <v>3311</v>
      </c>
      <c r="J53" s="33">
        <v>3311</v>
      </c>
      <c r="K53" s="33">
        <v>3286</v>
      </c>
      <c r="L53" s="33">
        <v>3286</v>
      </c>
      <c r="M53" s="33">
        <v>3286</v>
      </c>
      <c r="N53" s="33">
        <v>3286</v>
      </c>
      <c r="O53" s="33">
        <v>3281</v>
      </c>
      <c r="P53" s="33">
        <v>3281</v>
      </c>
      <c r="Q53" s="33">
        <v>3281</v>
      </c>
      <c r="R53" s="33">
        <v>3281</v>
      </c>
      <c r="S53" s="33">
        <v>3278</v>
      </c>
      <c r="T53" s="33">
        <v>3278</v>
      </c>
      <c r="U53" s="33">
        <v>3278</v>
      </c>
      <c r="V53" s="33">
        <v>3278</v>
      </c>
      <c r="W53" s="33">
        <v>3265</v>
      </c>
      <c r="Y53" s="33">
        <f t="shared" si="6"/>
        <v>3311</v>
      </c>
      <c r="Z53" s="33">
        <f t="shared" si="7"/>
        <v>3286</v>
      </c>
      <c r="AA53" s="33">
        <f t="shared" si="8"/>
        <v>3281</v>
      </c>
      <c r="AB53" s="33">
        <f t="shared" si="4"/>
        <v>3278</v>
      </c>
      <c r="AC53" s="33">
        <f t="shared" si="37"/>
        <v>3265</v>
      </c>
      <c r="AH53" s="158"/>
    </row>
    <row r="54" spans="2:35" ht="12" customHeight="1" x14ac:dyDescent="0.2">
      <c r="B54" s="31"/>
      <c r="C54" s="32" t="s">
        <v>304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>
        <v>-3</v>
      </c>
      <c r="R54" s="33">
        <v>-3</v>
      </c>
      <c r="S54" s="33"/>
      <c r="T54" s="33">
        <v>0</v>
      </c>
      <c r="U54" s="33">
        <v>-13</v>
      </c>
      <c r="V54" s="33">
        <v>0</v>
      </c>
      <c r="W54" s="33">
        <v>0</v>
      </c>
      <c r="Y54" s="33">
        <f t="shared" ref="Y54:Y55" si="62">G54</f>
        <v>0</v>
      </c>
      <c r="Z54" s="33">
        <f t="shared" ref="Z54:Z55" si="63">K54</f>
        <v>0</v>
      </c>
      <c r="AA54" s="33">
        <f t="shared" ref="AA54:AA55" si="64">O54</f>
        <v>0</v>
      </c>
      <c r="AB54" s="33">
        <f t="shared" ref="AB54:AB55" si="65">S54</f>
        <v>0</v>
      </c>
      <c r="AC54" s="33">
        <f t="shared" si="37"/>
        <v>0</v>
      </c>
      <c r="AH54" s="158"/>
    </row>
    <row r="55" spans="2:35" ht="12" customHeight="1" x14ac:dyDescent="0.2">
      <c r="B55" s="31"/>
      <c r="C55" s="32" t="s">
        <v>305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>
        <v>-3823</v>
      </c>
      <c r="P55" s="33">
        <v>-4062</v>
      </c>
      <c r="Q55" s="33">
        <v>-4181</v>
      </c>
      <c r="R55" s="33">
        <v>-4181</v>
      </c>
      <c r="S55" s="33">
        <v>-3972</v>
      </c>
      <c r="T55" s="33">
        <v>-5155</v>
      </c>
      <c r="U55" s="33">
        <v>-5909</v>
      </c>
      <c r="V55" s="33">
        <v>-5922</v>
      </c>
      <c r="W55" s="33">
        <v>-3522</v>
      </c>
      <c r="Y55" s="33">
        <f t="shared" si="62"/>
        <v>0</v>
      </c>
      <c r="Z55" s="33">
        <f t="shared" si="63"/>
        <v>0</v>
      </c>
      <c r="AA55" s="33">
        <f t="shared" si="64"/>
        <v>-3823</v>
      </c>
      <c r="AB55" s="33">
        <f t="shared" si="65"/>
        <v>-3972</v>
      </c>
      <c r="AC55" s="33">
        <f t="shared" si="37"/>
        <v>-3522</v>
      </c>
      <c r="AH55" s="158"/>
    </row>
    <row r="56" spans="2:35" ht="12" customHeight="1" x14ac:dyDescent="0.2">
      <c r="B56" s="31"/>
      <c r="C56" s="32" t="s">
        <v>91</v>
      </c>
      <c r="D56" s="33">
        <v>426825</v>
      </c>
      <c r="E56" s="33">
        <v>460590</v>
      </c>
      <c r="F56" s="33">
        <v>457771</v>
      </c>
      <c r="G56" s="33">
        <v>448197</v>
      </c>
      <c r="H56" s="33">
        <v>448192</v>
      </c>
      <c r="I56" s="33">
        <v>484784</v>
      </c>
      <c r="J56" s="33">
        <v>484054</v>
      </c>
      <c r="K56" s="33">
        <v>482997</v>
      </c>
      <c r="L56" s="33">
        <v>482817</v>
      </c>
      <c r="M56" s="33">
        <v>498849</v>
      </c>
      <c r="N56" s="33">
        <v>516749</v>
      </c>
      <c r="O56" s="33">
        <v>522191</v>
      </c>
      <c r="P56" s="33">
        <f>517796-P55</f>
        <v>521858</v>
      </c>
      <c r="Q56" s="33">
        <v>553784</v>
      </c>
      <c r="R56" s="33">
        <v>553784</v>
      </c>
      <c r="S56" s="33">
        <v>553460</v>
      </c>
      <c r="T56" s="33">
        <v>559715</v>
      </c>
      <c r="U56" s="33">
        <v>564208</v>
      </c>
      <c r="V56" s="33">
        <v>564207</v>
      </c>
      <c r="W56" s="33">
        <v>562967</v>
      </c>
      <c r="Y56" s="33">
        <f t="shared" si="6"/>
        <v>448197</v>
      </c>
      <c r="Z56" s="33">
        <f t="shared" si="7"/>
        <v>482997</v>
      </c>
      <c r="AA56" s="33">
        <f t="shared" si="8"/>
        <v>522191</v>
      </c>
      <c r="AB56" s="33">
        <f t="shared" ref="AB56:AB95" si="66">S56</f>
        <v>553460</v>
      </c>
      <c r="AC56" s="33">
        <f t="shared" si="37"/>
        <v>562967</v>
      </c>
      <c r="AH56" s="158"/>
    </row>
    <row r="57" spans="2:35" ht="12" customHeight="1" x14ac:dyDescent="0.2">
      <c r="B57" s="31"/>
      <c r="C57" s="32" t="s">
        <v>92</v>
      </c>
      <c r="D57" s="37">
        <v>273</v>
      </c>
      <c r="E57" s="37">
        <v>273</v>
      </c>
      <c r="F57" s="37">
        <v>273</v>
      </c>
      <c r="G57" s="37">
        <v>-194</v>
      </c>
      <c r="H57" s="37">
        <v>-194</v>
      </c>
      <c r="I57" s="37">
        <v>-194</v>
      </c>
      <c r="J57" s="37">
        <v>-194</v>
      </c>
      <c r="K57" s="37">
        <v>-270</v>
      </c>
      <c r="L57" s="37">
        <v>-270</v>
      </c>
      <c r="M57" s="37">
        <v>-270</v>
      </c>
      <c r="N57" s="37">
        <v>-270</v>
      </c>
      <c r="O57" s="37">
        <v>-253</v>
      </c>
      <c r="P57" s="37">
        <v>-253</v>
      </c>
      <c r="Q57" s="37">
        <v>-253</v>
      </c>
      <c r="R57" s="37">
        <v>-253</v>
      </c>
      <c r="S57" s="37">
        <v>-86</v>
      </c>
      <c r="T57" s="37">
        <v>-86</v>
      </c>
      <c r="U57" s="37">
        <v>-86</v>
      </c>
      <c r="V57" s="37">
        <v>-86</v>
      </c>
      <c r="W57" s="37">
        <v>1147</v>
      </c>
      <c r="Y57" s="37">
        <f t="shared" si="6"/>
        <v>-194</v>
      </c>
      <c r="Z57" s="37">
        <f t="shared" si="7"/>
        <v>-270</v>
      </c>
      <c r="AA57" s="37">
        <f t="shared" si="8"/>
        <v>-253</v>
      </c>
      <c r="AB57" s="37">
        <f t="shared" si="66"/>
        <v>-86</v>
      </c>
      <c r="AC57" s="37">
        <f t="shared" si="37"/>
        <v>1147</v>
      </c>
      <c r="AH57" s="158"/>
    </row>
    <row r="58" spans="2:35" ht="12" customHeight="1" x14ac:dyDescent="0.2">
      <c r="B58" s="31"/>
      <c r="C58" s="32" t="s">
        <v>93</v>
      </c>
      <c r="D58" s="37">
        <v>-3796</v>
      </c>
      <c r="E58" s="37">
        <v>-5398</v>
      </c>
      <c r="F58" s="37">
        <v>-3787</v>
      </c>
      <c r="G58" s="37">
        <v>-4892</v>
      </c>
      <c r="H58" s="37">
        <v>-3493</v>
      </c>
      <c r="I58" s="37">
        <v>-3872</v>
      </c>
      <c r="J58" s="37">
        <v>-4101</v>
      </c>
      <c r="K58" s="37">
        <v>-1361</v>
      </c>
      <c r="L58" s="37">
        <v>-6183</v>
      </c>
      <c r="M58" s="37">
        <v>-5611</v>
      </c>
      <c r="N58" s="37">
        <v>-7497</v>
      </c>
      <c r="O58" s="37">
        <v>-4022</v>
      </c>
      <c r="P58" s="37">
        <v>-1487</v>
      </c>
      <c r="Q58" s="37">
        <v>1677</v>
      </c>
      <c r="R58" s="37">
        <v>483</v>
      </c>
      <c r="S58" s="37">
        <v>1684</v>
      </c>
      <c r="T58" s="37">
        <v>248</v>
      </c>
      <c r="U58" s="37">
        <v>-163</v>
      </c>
      <c r="V58" s="37">
        <v>-2848</v>
      </c>
      <c r="W58" s="37">
        <v>2705</v>
      </c>
      <c r="Y58" s="37">
        <f t="shared" si="6"/>
        <v>-4892</v>
      </c>
      <c r="Z58" s="37">
        <f t="shared" si="7"/>
        <v>-1361</v>
      </c>
      <c r="AA58" s="37">
        <f t="shared" si="8"/>
        <v>-4022</v>
      </c>
      <c r="AB58" s="37">
        <f t="shared" si="66"/>
        <v>1684</v>
      </c>
      <c r="AC58" s="37">
        <f t="shared" si="37"/>
        <v>2705</v>
      </c>
      <c r="AH58" s="158"/>
    </row>
    <row r="59" spans="2:35" ht="12" customHeight="1" x14ac:dyDescent="0.2">
      <c r="B59" s="31"/>
      <c r="C59" s="32" t="s">
        <v>94</v>
      </c>
      <c r="D59" s="37">
        <v>0</v>
      </c>
      <c r="E59" s="37">
        <v>0</v>
      </c>
      <c r="F59" s="37">
        <v>0</v>
      </c>
      <c r="G59" s="37">
        <v>0</v>
      </c>
      <c r="H59" s="37">
        <v>0</v>
      </c>
      <c r="I59" s="37">
        <v>0</v>
      </c>
      <c r="J59" s="37">
        <v>0</v>
      </c>
      <c r="K59" s="37">
        <v>0</v>
      </c>
      <c r="L59" s="37">
        <v>0</v>
      </c>
      <c r="M59" s="37">
        <v>0</v>
      </c>
      <c r="N59" s="37">
        <v>0</v>
      </c>
      <c r="O59" s="37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Y59" s="37">
        <f t="shared" si="6"/>
        <v>0</v>
      </c>
      <c r="Z59" s="37">
        <f t="shared" si="7"/>
        <v>0</v>
      </c>
      <c r="AA59" s="37">
        <f t="shared" si="8"/>
        <v>0</v>
      </c>
      <c r="AB59" s="37">
        <f t="shared" si="66"/>
        <v>0</v>
      </c>
      <c r="AC59" s="37">
        <f t="shared" si="37"/>
        <v>0</v>
      </c>
      <c r="AH59" s="158"/>
    </row>
    <row r="60" spans="2:35" s="38" customFormat="1" ht="12" customHeight="1" x14ac:dyDescent="0.2">
      <c r="B60" s="40"/>
      <c r="C60" s="41" t="s">
        <v>95</v>
      </c>
      <c r="D60" s="42">
        <f t="shared" ref="D60:F60" si="67">SUM(D61:D63)</f>
        <v>38900</v>
      </c>
      <c r="E60" s="42">
        <f t="shared" si="67"/>
        <v>24</v>
      </c>
      <c r="F60" s="42">
        <f t="shared" si="67"/>
        <v>14445</v>
      </c>
      <c r="G60" s="42">
        <f>SUM(G61:G63)</f>
        <v>24969</v>
      </c>
      <c r="H60" s="42">
        <f t="shared" ref="H60:R60" si="68">SUM(H61:H63)</f>
        <v>38783</v>
      </c>
      <c r="I60" s="42">
        <f t="shared" si="68"/>
        <v>-9678</v>
      </c>
      <c r="J60" s="42">
        <f t="shared" si="68"/>
        <v>4686</v>
      </c>
      <c r="K60" s="42">
        <f t="shared" si="68"/>
        <v>1537</v>
      </c>
      <c r="L60" s="42">
        <f t="shared" si="68"/>
        <v>18423</v>
      </c>
      <c r="M60" s="42">
        <f t="shared" si="68"/>
        <v>16737</v>
      </c>
      <c r="N60" s="42">
        <f t="shared" si="68"/>
        <v>-3547</v>
      </c>
      <c r="O60" s="42">
        <f t="shared" si="68"/>
        <v>-7285</v>
      </c>
      <c r="P60" s="42">
        <f t="shared" si="68"/>
        <v>33097</v>
      </c>
      <c r="Q60" s="42">
        <f t="shared" si="68"/>
        <v>-11589</v>
      </c>
      <c r="R60" s="42">
        <f t="shared" si="68"/>
        <v>-6033</v>
      </c>
      <c r="S60" s="42">
        <f t="shared" ref="S60:V60" si="69">SUM(S61:S63)</f>
        <v>-7019</v>
      </c>
      <c r="T60" s="42">
        <f t="shared" si="69"/>
        <v>-29454</v>
      </c>
      <c r="U60" s="42">
        <f t="shared" si="69"/>
        <v>-36098</v>
      </c>
      <c r="V60" s="42">
        <f t="shared" si="69"/>
        <v>-39572</v>
      </c>
      <c r="W60" s="42">
        <f t="shared" ref="W60" si="70">SUM(W61:W63)</f>
        <v>-29215</v>
      </c>
      <c r="Y60" s="42">
        <f t="shared" si="6"/>
        <v>24969</v>
      </c>
      <c r="Z60" s="42">
        <f t="shared" si="7"/>
        <v>1537</v>
      </c>
      <c r="AA60" s="42">
        <f t="shared" si="8"/>
        <v>-7285</v>
      </c>
      <c r="AB60" s="42">
        <f t="shared" si="66"/>
        <v>-7019</v>
      </c>
      <c r="AC60" s="42">
        <f t="shared" si="37"/>
        <v>-29215</v>
      </c>
      <c r="AD60" s="29"/>
      <c r="AE60" s="158"/>
      <c r="AF60" s="158"/>
      <c r="AG60" s="158"/>
      <c r="AH60" s="158"/>
      <c r="AI60" s="158"/>
    </row>
    <row r="61" spans="2:35" ht="12" customHeight="1" x14ac:dyDescent="0.2">
      <c r="B61" s="34"/>
      <c r="C61" s="35" t="s">
        <v>96</v>
      </c>
      <c r="D61" s="36">
        <v>34878</v>
      </c>
      <c r="E61" s="36">
        <v>-34566</v>
      </c>
      <c r="F61" s="36">
        <v>-37176</v>
      </c>
      <c r="G61" s="36">
        <v>-31088</v>
      </c>
      <c r="H61" s="36">
        <v>35304</v>
      </c>
      <c r="I61" s="36">
        <v>-39573</v>
      </c>
      <c r="J61" s="36">
        <v>-39573</v>
      </c>
      <c r="K61" s="36">
        <v>-38724</v>
      </c>
      <c r="L61" s="36">
        <v>14685</v>
      </c>
      <c r="M61" s="36">
        <v>-1347</v>
      </c>
      <c r="N61" s="36">
        <v>-51458</v>
      </c>
      <c r="O61" s="36">
        <v>-54383</v>
      </c>
      <c r="P61" s="36">
        <v>5851</v>
      </c>
      <c r="Q61" s="36">
        <v>-61101</v>
      </c>
      <c r="R61" s="36">
        <v>-69219</v>
      </c>
      <c r="S61" s="36">
        <v>-69220</v>
      </c>
      <c r="T61" s="36">
        <v>-16718</v>
      </c>
      <c r="U61" s="36">
        <v>-37090</v>
      </c>
      <c r="V61" s="36">
        <v>-37089</v>
      </c>
      <c r="W61" s="36">
        <v>-35831</v>
      </c>
      <c r="Y61" s="36">
        <f t="shared" si="6"/>
        <v>-31088</v>
      </c>
      <c r="Z61" s="36">
        <f t="shared" si="7"/>
        <v>-38724</v>
      </c>
      <c r="AA61" s="36">
        <f t="shared" si="8"/>
        <v>-54383</v>
      </c>
      <c r="AB61" s="36">
        <f t="shared" si="66"/>
        <v>-69220</v>
      </c>
      <c r="AC61" s="36">
        <f t="shared" si="37"/>
        <v>-35831</v>
      </c>
      <c r="AE61" s="171"/>
      <c r="AH61" s="158"/>
    </row>
    <row r="62" spans="2:35" ht="12" customHeight="1" x14ac:dyDescent="0.2">
      <c r="B62" s="34"/>
      <c r="C62" s="35" t="s">
        <v>97</v>
      </c>
      <c r="D62" s="36">
        <v>14349</v>
      </c>
      <c r="E62" s="36">
        <v>34590</v>
      </c>
      <c r="F62" s="36">
        <v>51621</v>
      </c>
      <c r="G62" s="36">
        <v>67788</v>
      </c>
      <c r="H62" s="36">
        <v>15210</v>
      </c>
      <c r="I62" s="36">
        <v>29895</v>
      </c>
      <c r="J62" s="36">
        <v>44259</v>
      </c>
      <c r="K62" s="36">
        <v>53410</v>
      </c>
      <c r="L62" s="36">
        <v>16886</v>
      </c>
      <c r="M62" s="36">
        <v>31232</v>
      </c>
      <c r="N62" s="36">
        <v>47911</v>
      </c>
      <c r="O62" s="36">
        <v>60234</v>
      </c>
      <c r="P62" s="36">
        <v>40382</v>
      </c>
      <c r="Q62" s="36">
        <v>49512</v>
      </c>
      <c r="R62" s="36">
        <v>63186</v>
      </c>
      <c r="S62" s="36">
        <v>62201</v>
      </c>
      <c r="T62" s="36">
        <v>-3993</v>
      </c>
      <c r="U62" s="36">
        <v>992</v>
      </c>
      <c r="V62" s="36">
        <v>-2483</v>
      </c>
      <c r="W62" s="36">
        <v>6616</v>
      </c>
      <c r="Y62" s="36">
        <f t="shared" si="6"/>
        <v>67788</v>
      </c>
      <c r="Z62" s="36">
        <f t="shared" si="7"/>
        <v>53410</v>
      </c>
      <c r="AA62" s="36">
        <f t="shared" si="8"/>
        <v>60234</v>
      </c>
      <c r="AB62" s="36">
        <f t="shared" si="66"/>
        <v>62201</v>
      </c>
      <c r="AC62" s="36">
        <f t="shared" si="37"/>
        <v>6616</v>
      </c>
      <c r="AH62" s="158"/>
    </row>
    <row r="63" spans="2:35" ht="12" customHeight="1" x14ac:dyDescent="0.2">
      <c r="B63" s="34"/>
      <c r="C63" s="35" t="s">
        <v>98</v>
      </c>
      <c r="D63" s="36">
        <v>-10327</v>
      </c>
      <c r="E63" s="36">
        <v>0</v>
      </c>
      <c r="F63" s="36">
        <v>0</v>
      </c>
      <c r="G63" s="36">
        <v>-11731</v>
      </c>
      <c r="H63" s="36">
        <v>-11731</v>
      </c>
      <c r="I63" s="36">
        <v>0</v>
      </c>
      <c r="J63" s="36">
        <v>0</v>
      </c>
      <c r="K63" s="36">
        <v>-13149</v>
      </c>
      <c r="L63" s="36">
        <v>-13148</v>
      </c>
      <c r="M63" s="36">
        <v>-13148</v>
      </c>
      <c r="N63" s="36">
        <v>0</v>
      </c>
      <c r="O63" s="36">
        <v>-13136</v>
      </c>
      <c r="P63" s="36">
        <v>-13136</v>
      </c>
      <c r="Q63" s="36">
        <v>0</v>
      </c>
      <c r="R63" s="36">
        <v>0</v>
      </c>
      <c r="S63" s="36">
        <v>0</v>
      </c>
      <c r="T63" s="36">
        <v>-8743</v>
      </c>
      <c r="U63" s="36">
        <v>0</v>
      </c>
      <c r="V63" s="36">
        <v>0</v>
      </c>
      <c r="W63" s="36">
        <v>0</v>
      </c>
      <c r="Y63" s="36">
        <f t="shared" si="6"/>
        <v>-11731</v>
      </c>
      <c r="Z63" s="36">
        <f t="shared" si="7"/>
        <v>-13149</v>
      </c>
      <c r="AA63" s="36">
        <f t="shared" si="8"/>
        <v>-13136</v>
      </c>
      <c r="AB63" s="36">
        <f t="shared" si="66"/>
        <v>0</v>
      </c>
      <c r="AC63" s="36">
        <f t="shared" si="37"/>
        <v>0</v>
      </c>
      <c r="AH63" s="158"/>
    </row>
    <row r="64" spans="2:35" ht="12" customHeight="1" x14ac:dyDescent="0.2">
      <c r="B64" s="213" t="s">
        <v>99</v>
      </c>
      <c r="C64" s="213"/>
      <c r="D64" s="30">
        <v>5135</v>
      </c>
      <c r="E64" s="30">
        <v>6451</v>
      </c>
      <c r="F64" s="30">
        <v>5665</v>
      </c>
      <c r="G64" s="30">
        <v>5593</v>
      </c>
      <c r="H64" s="30">
        <v>5804</v>
      </c>
      <c r="I64" s="30">
        <v>5949</v>
      </c>
      <c r="J64" s="30">
        <v>6151</v>
      </c>
      <c r="K64" s="30">
        <v>6700</v>
      </c>
      <c r="L64" s="30">
        <v>7151</v>
      </c>
      <c r="M64" s="30">
        <v>7314</v>
      </c>
      <c r="N64" s="30">
        <v>7544</v>
      </c>
      <c r="O64" s="30">
        <v>7485</v>
      </c>
      <c r="P64" s="30">
        <v>8457</v>
      </c>
      <c r="Q64" s="30">
        <v>8612</v>
      </c>
      <c r="R64" s="30">
        <v>3840</v>
      </c>
      <c r="S64" s="30">
        <v>3930</v>
      </c>
      <c r="T64" s="30">
        <v>1579</v>
      </c>
      <c r="U64" s="30">
        <v>1533</v>
      </c>
      <c r="V64" s="30">
        <v>1647</v>
      </c>
      <c r="W64" s="30">
        <v>1801</v>
      </c>
      <c r="Y64" s="30">
        <f t="shared" si="6"/>
        <v>5593</v>
      </c>
      <c r="Z64" s="30">
        <f t="shared" si="7"/>
        <v>6700</v>
      </c>
      <c r="AA64" s="30">
        <f t="shared" si="8"/>
        <v>7485</v>
      </c>
      <c r="AB64" s="30">
        <f t="shared" si="66"/>
        <v>3930</v>
      </c>
      <c r="AC64" s="30">
        <f t="shared" si="37"/>
        <v>1801</v>
      </c>
      <c r="AH64" s="158"/>
    </row>
    <row r="65" spans="2:35" ht="12" customHeight="1" x14ac:dyDescent="0.2">
      <c r="B65" s="209" t="s">
        <v>100</v>
      </c>
      <c r="C65" s="209"/>
      <c r="D65" s="39">
        <f t="shared" ref="D65:F65" si="71">SUM(D66,D78)</f>
        <v>357876</v>
      </c>
      <c r="E65" s="39">
        <f t="shared" si="71"/>
        <v>377033</v>
      </c>
      <c r="F65" s="39">
        <f t="shared" si="71"/>
        <v>360052</v>
      </c>
      <c r="G65" s="39">
        <f>SUM(G66,G78)</f>
        <v>362206</v>
      </c>
      <c r="H65" s="39">
        <f t="shared" ref="H65:N65" si="72">SUM(H66,H78)</f>
        <v>379584</v>
      </c>
      <c r="I65" s="39">
        <f t="shared" si="72"/>
        <v>379908</v>
      </c>
      <c r="J65" s="39">
        <f t="shared" si="72"/>
        <v>376821</v>
      </c>
      <c r="K65" s="39">
        <f t="shared" si="72"/>
        <v>394947</v>
      </c>
      <c r="L65" s="39">
        <f t="shared" si="72"/>
        <v>398750.00499999995</v>
      </c>
      <c r="M65" s="39">
        <f t="shared" si="72"/>
        <v>393561</v>
      </c>
      <c r="N65" s="39">
        <f t="shared" si="72"/>
        <v>401036</v>
      </c>
      <c r="O65" s="39">
        <f t="shared" ref="O65:P65" si="73">SUM(O66,O78)</f>
        <v>357375</v>
      </c>
      <c r="P65" s="39">
        <f t="shared" si="73"/>
        <v>391127</v>
      </c>
      <c r="Q65" s="39">
        <f t="shared" ref="Q65:R65" si="74">SUM(Q66,Q78)</f>
        <v>413370</v>
      </c>
      <c r="R65" s="39">
        <f t="shared" si="74"/>
        <v>441185</v>
      </c>
      <c r="S65" s="39">
        <f t="shared" ref="S65:T65" si="75">SUM(S66,S78)</f>
        <v>447985</v>
      </c>
      <c r="T65" s="39">
        <f t="shared" si="75"/>
        <v>516185</v>
      </c>
      <c r="U65" s="39">
        <f t="shared" ref="U65:V65" si="76">SUM(U66,U78)</f>
        <v>532233</v>
      </c>
      <c r="V65" s="39">
        <f t="shared" si="76"/>
        <v>534596</v>
      </c>
      <c r="W65" s="39">
        <f t="shared" ref="W65" si="77">SUM(W66,W78)</f>
        <v>502899</v>
      </c>
      <c r="Y65" s="39">
        <f t="shared" si="6"/>
        <v>362206</v>
      </c>
      <c r="Z65" s="39">
        <f t="shared" si="7"/>
        <v>394947</v>
      </c>
      <c r="AA65" s="39">
        <f t="shared" si="8"/>
        <v>357375</v>
      </c>
      <c r="AB65" s="39">
        <f t="shared" si="66"/>
        <v>447985</v>
      </c>
      <c r="AC65" s="39">
        <f t="shared" si="37"/>
        <v>502899</v>
      </c>
      <c r="AH65" s="158"/>
    </row>
    <row r="66" spans="2:35" ht="12" customHeight="1" x14ac:dyDescent="0.2">
      <c r="B66" s="210" t="s">
        <v>101</v>
      </c>
      <c r="C66" s="211"/>
      <c r="D66" s="39">
        <f t="shared" ref="D66:F66" si="78">SUM(D67,D70,D73:D77)</f>
        <v>68803</v>
      </c>
      <c r="E66" s="39">
        <f t="shared" si="78"/>
        <v>54579</v>
      </c>
      <c r="F66" s="39">
        <f t="shared" si="78"/>
        <v>56157</v>
      </c>
      <c r="G66" s="39">
        <f>SUM(G67,G70,G73:G77)</f>
        <v>54769</v>
      </c>
      <c r="H66" s="39">
        <f t="shared" ref="H66:N66" si="79">SUM(H67,H70,H73:H77)</f>
        <v>62611</v>
      </c>
      <c r="I66" s="39">
        <f t="shared" si="79"/>
        <v>68254</v>
      </c>
      <c r="J66" s="39">
        <f t="shared" si="79"/>
        <v>69706</v>
      </c>
      <c r="K66" s="39">
        <f t="shared" si="79"/>
        <v>57597</v>
      </c>
      <c r="L66" s="39">
        <f t="shared" si="79"/>
        <v>55728</v>
      </c>
      <c r="M66" s="39">
        <f t="shared" si="79"/>
        <v>52955</v>
      </c>
      <c r="N66" s="39">
        <f t="shared" si="79"/>
        <v>46406</v>
      </c>
      <c r="O66" s="39">
        <f t="shared" ref="O66:P66" si="80">SUM(O67,O70,O73:O77)</f>
        <v>46456</v>
      </c>
      <c r="P66" s="39">
        <f t="shared" si="80"/>
        <v>49016</v>
      </c>
      <c r="Q66" s="39">
        <f t="shared" ref="Q66:R66" si="81">SUM(Q67,Q70,Q73:Q77)</f>
        <v>49808</v>
      </c>
      <c r="R66" s="39">
        <f t="shared" si="81"/>
        <v>63532</v>
      </c>
      <c r="S66" s="39">
        <f t="shared" ref="S66:T66" si="82">SUM(S67,S70,S73:S77)</f>
        <v>71501</v>
      </c>
      <c r="T66" s="39">
        <f t="shared" si="82"/>
        <v>78260</v>
      </c>
      <c r="U66" s="39">
        <f t="shared" ref="U66:V66" si="83">SUM(U67,U70,U73:U77)</f>
        <v>87226</v>
      </c>
      <c r="V66" s="39">
        <f t="shared" si="83"/>
        <v>86100</v>
      </c>
      <c r="W66" s="39">
        <f t="shared" ref="W66" si="84">SUM(W67,W70,W73:W77)</f>
        <v>45174</v>
      </c>
      <c r="Y66" s="39">
        <f t="shared" si="6"/>
        <v>54769</v>
      </c>
      <c r="Z66" s="39">
        <f t="shared" si="7"/>
        <v>57597</v>
      </c>
      <c r="AA66" s="39">
        <f t="shared" si="8"/>
        <v>46456</v>
      </c>
      <c r="AB66" s="39">
        <f t="shared" si="66"/>
        <v>71501</v>
      </c>
      <c r="AC66" s="39">
        <f t="shared" si="37"/>
        <v>45174</v>
      </c>
      <c r="AH66" s="158"/>
    </row>
    <row r="67" spans="2:35" s="38" customFormat="1" ht="12" customHeight="1" x14ac:dyDescent="0.2">
      <c r="B67" s="40"/>
      <c r="C67" s="41" t="s">
        <v>102</v>
      </c>
      <c r="D67" s="42">
        <f t="shared" ref="D67:F67" si="85">SUM(D68:D69)</f>
        <v>44065</v>
      </c>
      <c r="E67" s="42">
        <f t="shared" si="85"/>
        <v>28312</v>
      </c>
      <c r="F67" s="42">
        <f t="shared" si="85"/>
        <v>26601</v>
      </c>
      <c r="G67" s="42">
        <f>SUM(G68:G69)</f>
        <v>24007</v>
      </c>
      <c r="H67" s="42">
        <f t="shared" ref="H67:N67" si="86">SUM(H68:H69)</f>
        <v>22452</v>
      </c>
      <c r="I67" s="42">
        <f t="shared" si="86"/>
        <v>20835</v>
      </c>
      <c r="J67" s="42">
        <f t="shared" si="86"/>
        <v>18299</v>
      </c>
      <c r="K67" s="42">
        <f t="shared" si="86"/>
        <v>15895</v>
      </c>
      <c r="L67" s="42">
        <f t="shared" si="86"/>
        <v>13993</v>
      </c>
      <c r="M67" s="42">
        <f t="shared" si="86"/>
        <v>11840</v>
      </c>
      <c r="N67" s="42">
        <f t="shared" si="86"/>
        <v>5228</v>
      </c>
      <c r="O67" s="42">
        <f t="shared" ref="O67:P67" si="87">SUM(O68:O69)</f>
        <v>4183</v>
      </c>
      <c r="P67" s="42">
        <f t="shared" si="87"/>
        <v>10948</v>
      </c>
      <c r="Q67" s="42">
        <f t="shared" ref="Q67:R67" si="88">SUM(Q68:Q69)</f>
        <v>14603</v>
      </c>
      <c r="R67" s="42">
        <f t="shared" si="88"/>
        <v>28127</v>
      </c>
      <c r="S67" s="42">
        <f t="shared" ref="S67:T67" si="89">SUM(S68:S69)</f>
        <v>35980</v>
      </c>
      <c r="T67" s="42">
        <f t="shared" si="89"/>
        <v>41650</v>
      </c>
      <c r="U67" s="42">
        <f t="shared" ref="U67:V67" si="90">SUM(U68:U69)</f>
        <v>42298</v>
      </c>
      <c r="V67" s="42">
        <f t="shared" si="90"/>
        <v>40131</v>
      </c>
      <c r="W67" s="42">
        <f t="shared" ref="W67" si="91">SUM(W68:W69)</f>
        <v>3119</v>
      </c>
      <c r="Y67" s="42">
        <f t="shared" si="6"/>
        <v>24007</v>
      </c>
      <c r="Z67" s="42">
        <f t="shared" si="7"/>
        <v>15895</v>
      </c>
      <c r="AA67" s="42">
        <f t="shared" si="8"/>
        <v>4183</v>
      </c>
      <c r="AB67" s="42">
        <f t="shared" si="66"/>
        <v>35980</v>
      </c>
      <c r="AC67" s="42">
        <f t="shared" si="37"/>
        <v>3119</v>
      </c>
      <c r="AD67" s="29"/>
      <c r="AE67" s="158"/>
      <c r="AF67" s="158"/>
      <c r="AG67" s="158"/>
      <c r="AH67" s="158"/>
      <c r="AI67" s="158"/>
    </row>
    <row r="68" spans="2:35" ht="12" customHeight="1" x14ac:dyDescent="0.2">
      <c r="B68" s="34"/>
      <c r="C68" s="35" t="s">
        <v>55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Y68" s="36">
        <f t="shared" si="6"/>
        <v>0</v>
      </c>
      <c r="Z68" s="36">
        <f t="shared" si="7"/>
        <v>0</v>
      </c>
      <c r="AA68" s="36">
        <f t="shared" si="8"/>
        <v>0</v>
      </c>
      <c r="AB68" s="36">
        <f t="shared" si="66"/>
        <v>0</v>
      </c>
      <c r="AC68" s="36">
        <f t="shared" si="37"/>
        <v>0</v>
      </c>
      <c r="AE68" s="171"/>
      <c r="AH68" s="158"/>
    </row>
    <row r="69" spans="2:35" ht="12" customHeight="1" x14ac:dyDescent="0.2">
      <c r="B69" s="34"/>
      <c r="C69" s="35" t="s">
        <v>56</v>
      </c>
      <c r="D69" s="36">
        <v>44065</v>
      </c>
      <c r="E69" s="36">
        <v>28312</v>
      </c>
      <c r="F69" s="36">
        <v>26601</v>
      </c>
      <c r="G69" s="36">
        <v>24007</v>
      </c>
      <c r="H69" s="36">
        <v>22452</v>
      </c>
      <c r="I69" s="36">
        <v>20835</v>
      </c>
      <c r="J69" s="36">
        <v>18299</v>
      </c>
      <c r="K69" s="36">
        <v>15895</v>
      </c>
      <c r="L69" s="36">
        <v>13993</v>
      </c>
      <c r="M69" s="36">
        <v>11840</v>
      </c>
      <c r="N69" s="36">
        <v>5228</v>
      </c>
      <c r="O69" s="36">
        <v>4183</v>
      </c>
      <c r="P69" s="36">
        <v>10948</v>
      </c>
      <c r="Q69" s="36">
        <v>14603</v>
      </c>
      <c r="R69" s="36">
        <v>28127</v>
      </c>
      <c r="S69" s="36">
        <v>35980</v>
      </c>
      <c r="T69" s="36">
        <v>41650</v>
      </c>
      <c r="U69" s="36">
        <v>42298</v>
      </c>
      <c r="V69" s="36">
        <v>40131</v>
      </c>
      <c r="W69" s="36">
        <v>3119</v>
      </c>
      <c r="Y69" s="36">
        <f t="shared" si="6"/>
        <v>24007</v>
      </c>
      <c r="Z69" s="36">
        <f t="shared" si="7"/>
        <v>15895</v>
      </c>
      <c r="AA69" s="36">
        <f t="shared" si="8"/>
        <v>4183</v>
      </c>
      <c r="AB69" s="36">
        <f t="shared" si="66"/>
        <v>35980</v>
      </c>
      <c r="AC69" s="36">
        <f t="shared" si="37"/>
        <v>3119</v>
      </c>
      <c r="AH69" s="158"/>
    </row>
    <row r="70" spans="2:35" s="38" customFormat="1" ht="12" customHeight="1" x14ac:dyDescent="0.2">
      <c r="B70" s="40"/>
      <c r="C70" s="41" t="s">
        <v>103</v>
      </c>
      <c r="D70" s="42">
        <f t="shared" ref="D70:F70" si="92">D71+D72</f>
        <v>8625</v>
      </c>
      <c r="E70" s="42">
        <f t="shared" si="92"/>
        <v>10909</v>
      </c>
      <c r="F70" s="42">
        <f t="shared" si="92"/>
        <v>16704</v>
      </c>
      <c r="G70" s="42">
        <f>G71+G72</f>
        <v>9383</v>
      </c>
      <c r="H70" s="42">
        <f t="shared" ref="H70:R70" si="93">H71+H72</f>
        <v>9556</v>
      </c>
      <c r="I70" s="42">
        <f t="shared" si="93"/>
        <v>7882</v>
      </c>
      <c r="J70" s="42">
        <f t="shared" si="93"/>
        <v>11516</v>
      </c>
      <c r="K70" s="42">
        <f t="shared" si="93"/>
        <v>2470</v>
      </c>
      <c r="L70" s="42">
        <f t="shared" si="93"/>
        <v>3776</v>
      </c>
      <c r="M70" s="42">
        <f t="shared" si="93"/>
        <v>1863</v>
      </c>
      <c r="N70" s="42">
        <f t="shared" si="93"/>
        <v>1899</v>
      </c>
      <c r="O70" s="42">
        <f t="shared" si="93"/>
        <v>2105</v>
      </c>
      <c r="P70" s="42">
        <f t="shared" si="93"/>
        <v>1956</v>
      </c>
      <c r="Q70" s="42">
        <f t="shared" si="93"/>
        <v>805</v>
      </c>
      <c r="R70" s="42">
        <f t="shared" si="93"/>
        <v>845</v>
      </c>
      <c r="S70" s="42">
        <f t="shared" ref="S70:V70" si="94">S71+S72</f>
        <v>3518</v>
      </c>
      <c r="T70" s="42">
        <f t="shared" si="94"/>
        <v>3427</v>
      </c>
      <c r="U70" s="42">
        <f t="shared" si="94"/>
        <v>2544</v>
      </c>
      <c r="V70" s="42">
        <f t="shared" si="94"/>
        <v>1464</v>
      </c>
      <c r="W70" s="42">
        <f t="shared" ref="W70" si="95">W71+W72</f>
        <v>52</v>
      </c>
      <c r="Y70" s="42">
        <f t="shared" si="6"/>
        <v>9383</v>
      </c>
      <c r="Z70" s="42">
        <f t="shared" si="7"/>
        <v>2470</v>
      </c>
      <c r="AA70" s="42">
        <f t="shared" si="8"/>
        <v>2105</v>
      </c>
      <c r="AB70" s="42">
        <f t="shared" si="66"/>
        <v>3518</v>
      </c>
      <c r="AC70" s="42">
        <f t="shared" si="37"/>
        <v>52</v>
      </c>
      <c r="AD70" s="29"/>
      <c r="AE70" s="158"/>
      <c r="AF70" s="158"/>
      <c r="AG70" s="158"/>
      <c r="AH70" s="158"/>
      <c r="AI70" s="158"/>
    </row>
    <row r="71" spans="2:35" ht="12" customHeight="1" x14ac:dyDescent="0.2">
      <c r="B71" s="34"/>
      <c r="C71" s="35" t="s">
        <v>104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Y71" s="36">
        <f t="shared" si="6"/>
        <v>0</v>
      </c>
      <c r="Z71" s="36">
        <f t="shared" si="7"/>
        <v>0</v>
      </c>
      <c r="AA71" s="36">
        <f t="shared" si="8"/>
        <v>0</v>
      </c>
      <c r="AB71" s="36">
        <f t="shared" si="66"/>
        <v>0</v>
      </c>
      <c r="AC71" s="36">
        <f t="shared" si="37"/>
        <v>0</v>
      </c>
      <c r="AE71" s="171"/>
      <c r="AH71" s="158"/>
    </row>
    <row r="72" spans="2:35" ht="12" customHeight="1" x14ac:dyDescent="0.2">
      <c r="B72" s="34"/>
      <c r="C72" s="35" t="s">
        <v>105</v>
      </c>
      <c r="D72" s="36">
        <v>8625</v>
      </c>
      <c r="E72" s="36">
        <v>10909</v>
      </c>
      <c r="F72" s="36">
        <v>16704</v>
      </c>
      <c r="G72" s="36">
        <v>9383</v>
      </c>
      <c r="H72" s="36">
        <v>9556</v>
      </c>
      <c r="I72" s="36">
        <v>7882</v>
      </c>
      <c r="J72" s="36">
        <v>11516</v>
      </c>
      <c r="K72" s="36">
        <v>2470</v>
      </c>
      <c r="L72" s="36">
        <v>3776</v>
      </c>
      <c r="M72" s="36">
        <v>1863</v>
      </c>
      <c r="N72" s="36">
        <v>1899</v>
      </c>
      <c r="O72" s="36">
        <v>2105</v>
      </c>
      <c r="P72" s="36">
        <v>1956</v>
      </c>
      <c r="Q72" s="36">
        <v>805</v>
      </c>
      <c r="R72" s="36">
        <v>845</v>
      </c>
      <c r="S72" s="36">
        <v>3518</v>
      </c>
      <c r="T72" s="36">
        <v>3427</v>
      </c>
      <c r="U72" s="36">
        <v>2544</v>
      </c>
      <c r="V72" s="36">
        <v>1464</v>
      </c>
      <c r="W72" s="36">
        <v>52</v>
      </c>
      <c r="Y72" s="36">
        <f t="shared" si="6"/>
        <v>9383</v>
      </c>
      <c r="Z72" s="36">
        <f t="shared" si="7"/>
        <v>2470</v>
      </c>
      <c r="AA72" s="36">
        <f t="shared" si="8"/>
        <v>2105</v>
      </c>
      <c r="AB72" s="36">
        <f t="shared" si="66"/>
        <v>3518</v>
      </c>
      <c r="AC72" s="36">
        <f t="shared" si="37"/>
        <v>52</v>
      </c>
      <c r="AH72" s="158"/>
    </row>
    <row r="73" spans="2:35" ht="12" customHeight="1" x14ac:dyDescent="0.2">
      <c r="B73" s="34"/>
      <c r="C73" s="35" t="s">
        <v>106</v>
      </c>
      <c r="D73" s="36"/>
      <c r="E73" s="36"/>
      <c r="F73" s="36"/>
      <c r="G73" s="36">
        <v>3407</v>
      </c>
      <c r="H73" s="36">
        <v>0</v>
      </c>
      <c r="I73" s="36">
        <v>0</v>
      </c>
      <c r="J73" s="36"/>
      <c r="K73" s="36">
        <v>1954</v>
      </c>
      <c r="L73" s="36">
        <v>1709</v>
      </c>
      <c r="M73" s="36">
        <v>1465</v>
      </c>
      <c r="N73" s="36">
        <v>1221</v>
      </c>
      <c r="O73" s="36">
        <v>976</v>
      </c>
      <c r="P73" s="36">
        <v>732</v>
      </c>
      <c r="Q73" s="36">
        <v>488</v>
      </c>
      <c r="R73" s="36">
        <v>243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Y73" s="36">
        <f t="shared" si="6"/>
        <v>3407</v>
      </c>
      <c r="Z73" s="36">
        <f t="shared" si="7"/>
        <v>1954</v>
      </c>
      <c r="AA73" s="36">
        <f t="shared" si="8"/>
        <v>976</v>
      </c>
      <c r="AB73" s="36">
        <f t="shared" si="66"/>
        <v>0</v>
      </c>
      <c r="AC73" s="36">
        <f t="shared" si="37"/>
        <v>0</v>
      </c>
      <c r="AH73" s="158"/>
    </row>
    <row r="74" spans="2:35" ht="12" customHeight="1" x14ac:dyDescent="0.2">
      <c r="B74" s="34"/>
      <c r="C74" s="35" t="s">
        <v>107</v>
      </c>
      <c r="D74" s="36"/>
      <c r="E74" s="36"/>
      <c r="F74" s="36"/>
      <c r="G74" s="36">
        <v>5643</v>
      </c>
      <c r="H74" s="36">
        <v>18273</v>
      </c>
      <c r="I74" s="36">
        <v>24238</v>
      </c>
      <c r="J74" s="36">
        <v>24932</v>
      </c>
      <c r="K74" s="36">
        <v>21112</v>
      </c>
      <c r="L74" s="36">
        <v>20312</v>
      </c>
      <c r="M74" s="36">
        <v>21929</v>
      </c>
      <c r="N74" s="36">
        <v>20633</v>
      </c>
      <c r="O74" s="36">
        <v>22690</v>
      </c>
      <c r="P74" s="36">
        <v>20667</v>
      </c>
      <c r="Q74" s="36">
        <v>19424</v>
      </c>
      <c r="R74" s="36">
        <v>20160</v>
      </c>
      <c r="S74" s="36">
        <v>19642</v>
      </c>
      <c r="T74" s="36">
        <v>22268</v>
      </c>
      <c r="U74" s="36">
        <v>31586</v>
      </c>
      <c r="V74" s="36">
        <v>33716</v>
      </c>
      <c r="W74" s="36">
        <v>33299</v>
      </c>
      <c r="Y74" s="36">
        <f t="shared" si="6"/>
        <v>5643</v>
      </c>
      <c r="Z74" s="36">
        <f t="shared" si="7"/>
        <v>21112</v>
      </c>
      <c r="AA74" s="36">
        <f t="shared" si="8"/>
        <v>22690</v>
      </c>
      <c r="AB74" s="36">
        <f t="shared" si="66"/>
        <v>19642</v>
      </c>
      <c r="AC74" s="36">
        <f t="shared" ref="AC74:AC95" si="96">W74</f>
        <v>33299</v>
      </c>
      <c r="AH74" s="158"/>
    </row>
    <row r="75" spans="2:35" ht="12" customHeight="1" x14ac:dyDescent="0.2">
      <c r="B75" s="31"/>
      <c r="C75" s="32" t="s">
        <v>108</v>
      </c>
      <c r="D75" s="33">
        <v>8176</v>
      </c>
      <c r="E75" s="33">
        <v>7408</v>
      </c>
      <c r="F75" s="33">
        <v>4902</v>
      </c>
      <c r="G75" s="33">
        <v>4223</v>
      </c>
      <c r="H75" s="33">
        <v>4223</v>
      </c>
      <c r="I75" s="33">
        <v>7175</v>
      </c>
      <c r="J75" s="33">
        <v>6835</v>
      </c>
      <c r="K75" s="33">
        <v>7062</v>
      </c>
      <c r="L75" s="33">
        <v>6834</v>
      </c>
      <c r="M75" s="33">
        <v>6754</v>
      </c>
      <c r="N75" s="33">
        <v>7520</v>
      </c>
      <c r="O75" s="33">
        <v>7151</v>
      </c>
      <c r="P75" s="33">
        <v>5362</v>
      </c>
      <c r="Q75" s="33">
        <v>5137</v>
      </c>
      <c r="R75" s="33">
        <v>4860</v>
      </c>
      <c r="S75" s="33">
        <v>4432</v>
      </c>
      <c r="T75" s="33">
        <v>3249</v>
      </c>
      <c r="U75" s="33">
        <v>3132</v>
      </c>
      <c r="V75" s="33">
        <v>3123</v>
      </c>
      <c r="W75" s="33">
        <v>2939</v>
      </c>
      <c r="Y75" s="33">
        <f t="shared" si="6"/>
        <v>4223</v>
      </c>
      <c r="Z75" s="33">
        <f t="shared" si="7"/>
        <v>7062</v>
      </c>
      <c r="AA75" s="33">
        <f t="shared" si="8"/>
        <v>7151</v>
      </c>
      <c r="AB75" s="33">
        <f t="shared" si="66"/>
        <v>4432</v>
      </c>
      <c r="AC75" s="33">
        <f t="shared" si="96"/>
        <v>2939</v>
      </c>
      <c r="AH75" s="158"/>
    </row>
    <row r="76" spans="2:35" ht="12" customHeight="1" x14ac:dyDescent="0.2">
      <c r="B76" s="31"/>
      <c r="C76" s="32" t="s">
        <v>109</v>
      </c>
      <c r="D76" s="33">
        <v>6736</v>
      </c>
      <c r="E76" s="33">
        <v>6736</v>
      </c>
      <c r="F76" s="33">
        <v>6736</v>
      </c>
      <c r="G76" s="33">
        <v>7128</v>
      </c>
      <c r="H76" s="33">
        <v>7128</v>
      </c>
      <c r="I76" s="33">
        <v>7128</v>
      </c>
      <c r="J76" s="33">
        <v>7128</v>
      </c>
      <c r="K76" s="33">
        <v>8111</v>
      </c>
      <c r="L76" s="33">
        <v>8111</v>
      </c>
      <c r="M76" s="33">
        <v>8111</v>
      </c>
      <c r="N76" s="33">
        <v>8912</v>
      </c>
      <c r="O76" s="33">
        <v>8354</v>
      </c>
      <c r="P76" s="33">
        <v>8354</v>
      </c>
      <c r="Q76" s="33">
        <v>8354</v>
      </c>
      <c r="R76" s="33">
        <v>8354</v>
      </c>
      <c r="S76" s="33">
        <v>7227</v>
      </c>
      <c r="T76" s="33">
        <v>7227</v>
      </c>
      <c r="U76" s="33">
        <v>7227</v>
      </c>
      <c r="V76" s="33">
        <v>7227</v>
      </c>
      <c r="W76" s="33">
        <v>4474</v>
      </c>
      <c r="Y76" s="33">
        <f t="shared" si="6"/>
        <v>7128</v>
      </c>
      <c r="Z76" s="33">
        <f t="shared" si="7"/>
        <v>8111</v>
      </c>
      <c r="AA76" s="33">
        <f t="shared" si="8"/>
        <v>8354</v>
      </c>
      <c r="AB76" s="33">
        <f t="shared" si="66"/>
        <v>7227</v>
      </c>
      <c r="AC76" s="33">
        <f t="shared" si="96"/>
        <v>4474</v>
      </c>
      <c r="AH76" s="158"/>
    </row>
    <row r="77" spans="2:35" ht="12" customHeight="1" x14ac:dyDescent="0.2">
      <c r="B77" s="31"/>
      <c r="C77" s="32" t="s">
        <v>110</v>
      </c>
      <c r="D77" s="33">
        <v>1201</v>
      </c>
      <c r="E77" s="33">
        <v>1214</v>
      </c>
      <c r="F77" s="33">
        <v>1214</v>
      </c>
      <c r="G77" s="33">
        <v>978</v>
      </c>
      <c r="H77" s="33">
        <v>979</v>
      </c>
      <c r="I77" s="33">
        <v>996</v>
      </c>
      <c r="J77" s="33">
        <v>996</v>
      </c>
      <c r="K77" s="33">
        <v>993</v>
      </c>
      <c r="L77" s="33">
        <v>993</v>
      </c>
      <c r="M77" s="33">
        <v>993</v>
      </c>
      <c r="N77" s="33">
        <v>993</v>
      </c>
      <c r="O77" s="33">
        <v>997</v>
      </c>
      <c r="P77" s="33">
        <v>997</v>
      </c>
      <c r="Q77" s="33">
        <v>997</v>
      </c>
      <c r="R77" s="33">
        <v>943</v>
      </c>
      <c r="S77" s="33">
        <v>702</v>
      </c>
      <c r="T77" s="33">
        <v>439</v>
      </c>
      <c r="U77" s="33">
        <v>439</v>
      </c>
      <c r="V77" s="33">
        <v>439</v>
      </c>
      <c r="W77" s="33">
        <v>1291</v>
      </c>
      <c r="Y77" s="33">
        <f t="shared" ref="Y77:Y94" si="97">G77</f>
        <v>978</v>
      </c>
      <c r="Z77" s="33">
        <f t="shared" ref="Z77:Z94" si="98">K77</f>
        <v>993</v>
      </c>
      <c r="AA77" s="33">
        <f t="shared" ref="AA77:AA95" si="99">O77</f>
        <v>997</v>
      </c>
      <c r="AB77" s="33">
        <f t="shared" si="66"/>
        <v>702</v>
      </c>
      <c r="AC77" s="33">
        <f t="shared" si="96"/>
        <v>1291</v>
      </c>
      <c r="AH77" s="158"/>
    </row>
    <row r="78" spans="2:35" ht="12" customHeight="1" x14ac:dyDescent="0.2">
      <c r="B78" s="210" t="s">
        <v>111</v>
      </c>
      <c r="C78" s="211"/>
      <c r="D78" s="39">
        <f t="shared" ref="D78:F78" si="100">SUM(D79,D82,D85:D88,D91:D94)</f>
        <v>289073</v>
      </c>
      <c r="E78" s="39">
        <f t="shared" si="100"/>
        <v>322454</v>
      </c>
      <c r="F78" s="39">
        <f t="shared" si="100"/>
        <v>303895</v>
      </c>
      <c r="G78" s="39">
        <f>SUM(G79,G82,G85:G88,G91:G94)</f>
        <v>307437</v>
      </c>
      <c r="H78" s="39">
        <f t="shared" ref="H78:N78" si="101">SUM(H79,H82,H85:H88,H91:H94)</f>
        <v>316973</v>
      </c>
      <c r="I78" s="39">
        <f t="shared" si="101"/>
        <v>311654</v>
      </c>
      <c r="J78" s="39">
        <f t="shared" si="101"/>
        <v>307115</v>
      </c>
      <c r="K78" s="39">
        <f t="shared" si="101"/>
        <v>337350</v>
      </c>
      <c r="L78" s="39">
        <f t="shared" si="101"/>
        <v>343022.00499999995</v>
      </c>
      <c r="M78" s="39">
        <f t="shared" si="101"/>
        <v>340606</v>
      </c>
      <c r="N78" s="39">
        <f t="shared" si="101"/>
        <v>354630</v>
      </c>
      <c r="O78" s="39">
        <f t="shared" ref="O78:P78" si="102">SUM(O79,O82,O85:O88,O91:O94)</f>
        <v>310919</v>
      </c>
      <c r="P78" s="39">
        <f t="shared" si="102"/>
        <v>342111</v>
      </c>
      <c r="Q78" s="39">
        <f t="shared" ref="Q78:R78" si="103">SUM(Q79,Q82,Q85:Q88,Q91:Q94)</f>
        <v>363562</v>
      </c>
      <c r="R78" s="39">
        <f t="shared" si="103"/>
        <v>377653</v>
      </c>
      <c r="S78" s="39">
        <f t="shared" ref="S78:T78" si="104">SUM(S79,S82,S85:S88,S91:S94)</f>
        <v>376484</v>
      </c>
      <c r="T78" s="39">
        <f t="shared" si="104"/>
        <v>437925</v>
      </c>
      <c r="U78" s="39">
        <f t="shared" ref="U78:V78" si="105">SUM(U79,U82,U85:U88,U91:U94)</f>
        <v>445007</v>
      </c>
      <c r="V78" s="39">
        <f t="shared" si="105"/>
        <v>448496</v>
      </c>
      <c r="W78" s="39">
        <f t="shared" ref="W78" si="106">SUM(W79,W82,W85:W88,W91:W94)</f>
        <v>457725</v>
      </c>
      <c r="Y78" s="39">
        <f t="shared" si="97"/>
        <v>307437</v>
      </c>
      <c r="Z78" s="39">
        <f t="shared" si="98"/>
        <v>337350</v>
      </c>
      <c r="AA78" s="39">
        <f t="shared" si="99"/>
        <v>310919</v>
      </c>
      <c r="AB78" s="39">
        <f t="shared" si="66"/>
        <v>376484</v>
      </c>
      <c r="AC78" s="39">
        <f t="shared" si="96"/>
        <v>457725</v>
      </c>
      <c r="AH78" s="158"/>
    </row>
    <row r="79" spans="2:35" s="38" customFormat="1" ht="12" customHeight="1" x14ac:dyDescent="0.2">
      <c r="B79" s="40"/>
      <c r="C79" s="41" t="s">
        <v>112</v>
      </c>
      <c r="D79" s="42">
        <f t="shared" ref="D79:F79" si="107">SUM(D80:D81)</f>
        <v>113153</v>
      </c>
      <c r="E79" s="42">
        <f t="shared" si="107"/>
        <v>142457</v>
      </c>
      <c r="F79" s="42">
        <f t="shared" si="107"/>
        <v>138881</v>
      </c>
      <c r="G79" s="42">
        <f>SUM(G80:G81)</f>
        <v>139286</v>
      </c>
      <c r="H79" s="42">
        <f t="shared" ref="H79:N79" si="108">SUM(H80:H81)</f>
        <v>148374</v>
      </c>
      <c r="I79" s="42">
        <f t="shared" si="108"/>
        <v>144928</v>
      </c>
      <c r="J79" s="42">
        <f t="shared" si="108"/>
        <v>136981</v>
      </c>
      <c r="K79" s="42">
        <f t="shared" si="108"/>
        <v>139261</v>
      </c>
      <c r="L79" s="42">
        <f t="shared" si="108"/>
        <v>127029</v>
      </c>
      <c r="M79" s="42">
        <f t="shared" si="108"/>
        <v>131896</v>
      </c>
      <c r="N79" s="42">
        <f t="shared" si="108"/>
        <v>147992</v>
      </c>
      <c r="O79" s="42">
        <f t="shared" ref="O79:P79" si="109">SUM(O80:O81)</f>
        <v>125218</v>
      </c>
      <c r="P79" s="42">
        <f t="shared" si="109"/>
        <v>129163</v>
      </c>
      <c r="Q79" s="42">
        <f t="shared" ref="Q79:R79" si="110">SUM(Q80:Q81)</f>
        <v>135826</v>
      </c>
      <c r="R79" s="42">
        <f t="shared" si="110"/>
        <v>173411</v>
      </c>
      <c r="S79" s="42">
        <f t="shared" ref="S79:T79" si="111">SUM(S80:S81)</f>
        <v>175448</v>
      </c>
      <c r="T79" s="42">
        <f t="shared" si="111"/>
        <v>208545</v>
      </c>
      <c r="U79" s="42">
        <f t="shared" ref="U79:V79" si="112">SUM(U80:U81)</f>
        <v>225126</v>
      </c>
      <c r="V79" s="42">
        <f t="shared" si="112"/>
        <v>235541</v>
      </c>
      <c r="W79" s="42">
        <f t="shared" ref="W79" si="113">SUM(W80:W81)</f>
        <v>237350</v>
      </c>
      <c r="Y79" s="42">
        <f t="shared" si="97"/>
        <v>139286</v>
      </c>
      <c r="Z79" s="42">
        <f t="shared" si="98"/>
        <v>139261</v>
      </c>
      <c r="AA79" s="42">
        <f t="shared" si="99"/>
        <v>125218</v>
      </c>
      <c r="AB79" s="42">
        <f t="shared" si="66"/>
        <v>175448</v>
      </c>
      <c r="AC79" s="42">
        <f t="shared" si="96"/>
        <v>237350</v>
      </c>
      <c r="AD79" s="29"/>
      <c r="AE79" s="158"/>
      <c r="AF79" s="158"/>
      <c r="AG79" s="158"/>
      <c r="AH79" s="158"/>
      <c r="AI79" s="158"/>
    </row>
    <row r="80" spans="2:35" ht="12" customHeight="1" x14ac:dyDescent="0.2">
      <c r="B80" s="34"/>
      <c r="C80" s="35" t="s">
        <v>55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Y80" s="36">
        <f t="shared" si="97"/>
        <v>0</v>
      </c>
      <c r="Z80" s="36">
        <f t="shared" si="98"/>
        <v>0</v>
      </c>
      <c r="AA80" s="36">
        <f t="shared" si="99"/>
        <v>0</v>
      </c>
      <c r="AB80" s="36">
        <f t="shared" si="66"/>
        <v>0</v>
      </c>
      <c r="AC80" s="36">
        <f t="shared" si="96"/>
        <v>0</v>
      </c>
      <c r="AF80" s="171"/>
      <c r="AH80" s="158"/>
    </row>
    <row r="81" spans="2:35" ht="12" customHeight="1" x14ac:dyDescent="0.2">
      <c r="B81" s="34"/>
      <c r="C81" s="35" t="s">
        <v>56</v>
      </c>
      <c r="D81" s="36">
        <v>113153</v>
      </c>
      <c r="E81" s="36">
        <v>142457</v>
      </c>
      <c r="F81" s="36">
        <v>138881</v>
      </c>
      <c r="G81" s="36">
        <v>139286</v>
      </c>
      <c r="H81" s="36">
        <v>148374</v>
      </c>
      <c r="I81" s="36">
        <v>144928</v>
      </c>
      <c r="J81" s="36">
        <v>136981</v>
      </c>
      <c r="K81" s="36">
        <v>139261</v>
      </c>
      <c r="L81" s="36">
        <v>127029</v>
      </c>
      <c r="M81" s="36">
        <v>131896</v>
      </c>
      <c r="N81" s="36">
        <v>147992</v>
      </c>
      <c r="O81" s="36">
        <v>125218</v>
      </c>
      <c r="P81" s="36">
        <v>129163</v>
      </c>
      <c r="Q81" s="36">
        <v>135826</v>
      </c>
      <c r="R81" s="36">
        <v>173411</v>
      </c>
      <c r="S81" s="36">
        <v>175448</v>
      </c>
      <c r="T81" s="36">
        <v>208545</v>
      </c>
      <c r="U81" s="36">
        <v>225126</v>
      </c>
      <c r="V81" s="36">
        <v>235541</v>
      </c>
      <c r="W81" s="36">
        <v>237350</v>
      </c>
      <c r="Y81" s="36">
        <f t="shared" si="97"/>
        <v>139286</v>
      </c>
      <c r="Z81" s="36">
        <f t="shared" si="98"/>
        <v>139261</v>
      </c>
      <c r="AA81" s="36">
        <f t="shared" si="99"/>
        <v>125218</v>
      </c>
      <c r="AB81" s="36">
        <f t="shared" si="66"/>
        <v>175448</v>
      </c>
      <c r="AC81" s="36">
        <f t="shared" si="96"/>
        <v>237350</v>
      </c>
      <c r="AH81" s="158"/>
    </row>
    <row r="82" spans="2:35" s="38" customFormat="1" ht="12" customHeight="1" x14ac:dyDescent="0.2">
      <c r="B82" s="40"/>
      <c r="C82" s="41" t="s">
        <v>113</v>
      </c>
      <c r="D82" s="42">
        <f t="shared" ref="D82:F82" si="114">SUM(D83:D84)</f>
        <v>81494</v>
      </c>
      <c r="E82" s="42">
        <f t="shared" si="114"/>
        <v>97305</v>
      </c>
      <c r="F82" s="42">
        <f t="shared" si="114"/>
        <v>88409</v>
      </c>
      <c r="G82" s="42">
        <f>SUM(G83:G84)</f>
        <v>86607</v>
      </c>
      <c r="H82" s="42">
        <f t="shared" ref="H82:R82" si="115">SUM(H83:H84)</f>
        <v>87347</v>
      </c>
      <c r="I82" s="42">
        <f t="shared" si="115"/>
        <v>82605</v>
      </c>
      <c r="J82" s="42">
        <f t="shared" si="115"/>
        <v>86038</v>
      </c>
      <c r="K82" s="42">
        <f t="shared" si="115"/>
        <v>86654</v>
      </c>
      <c r="L82" s="42">
        <f t="shared" si="115"/>
        <v>99557</v>
      </c>
      <c r="M82" s="42">
        <f t="shared" si="115"/>
        <v>90432</v>
      </c>
      <c r="N82" s="42">
        <f t="shared" si="115"/>
        <v>92607</v>
      </c>
      <c r="O82" s="42">
        <f t="shared" si="115"/>
        <v>74006</v>
      </c>
      <c r="P82" s="42">
        <f t="shared" si="115"/>
        <v>98465</v>
      </c>
      <c r="Q82" s="42">
        <f t="shared" si="115"/>
        <v>100654</v>
      </c>
      <c r="R82" s="42">
        <f t="shared" si="115"/>
        <v>96937</v>
      </c>
      <c r="S82" s="42">
        <f t="shared" ref="S82:V82" si="116">SUM(S83:S84)</f>
        <v>95974</v>
      </c>
      <c r="T82" s="42">
        <f t="shared" si="116"/>
        <v>117301</v>
      </c>
      <c r="U82" s="42">
        <f t="shared" si="116"/>
        <v>107485</v>
      </c>
      <c r="V82" s="42">
        <f t="shared" si="116"/>
        <v>117771</v>
      </c>
      <c r="W82" s="42">
        <f t="shared" ref="W82" si="117">SUM(W83:W84)</f>
        <v>121894</v>
      </c>
      <c r="Y82" s="42">
        <f t="shared" si="97"/>
        <v>86607</v>
      </c>
      <c r="Z82" s="42">
        <f t="shared" si="98"/>
        <v>86654</v>
      </c>
      <c r="AA82" s="42">
        <f t="shared" si="99"/>
        <v>74006</v>
      </c>
      <c r="AB82" s="42">
        <f t="shared" si="66"/>
        <v>95974</v>
      </c>
      <c r="AC82" s="42">
        <f t="shared" si="96"/>
        <v>121894</v>
      </c>
      <c r="AD82" s="29"/>
      <c r="AE82" s="158"/>
      <c r="AF82" s="158"/>
      <c r="AG82" s="158"/>
      <c r="AH82" s="158"/>
      <c r="AI82" s="158"/>
    </row>
    <row r="83" spans="2:35" ht="12" customHeight="1" x14ac:dyDescent="0.2">
      <c r="B83" s="34"/>
      <c r="C83" s="35" t="s">
        <v>104</v>
      </c>
      <c r="D83" s="36">
        <v>43</v>
      </c>
      <c r="E83" s="36">
        <v>278</v>
      </c>
      <c r="F83" s="36">
        <v>655</v>
      </c>
      <c r="G83" s="36">
        <v>278</v>
      </c>
      <c r="H83" s="36">
        <v>430</v>
      </c>
      <c r="I83" s="36">
        <v>918</v>
      </c>
      <c r="J83" s="36">
        <v>920</v>
      </c>
      <c r="K83" s="36">
        <v>1030</v>
      </c>
      <c r="L83" s="36">
        <v>1177</v>
      </c>
      <c r="M83" s="36">
        <v>452</v>
      </c>
      <c r="N83" s="36">
        <v>223</v>
      </c>
      <c r="O83" s="36">
        <v>142</v>
      </c>
      <c r="P83" s="36">
        <v>607</v>
      </c>
      <c r="Q83" s="36">
        <v>568</v>
      </c>
      <c r="R83" s="36">
        <v>497</v>
      </c>
      <c r="S83" s="36">
        <v>611</v>
      </c>
      <c r="T83" s="36">
        <v>792</v>
      </c>
      <c r="U83" s="36">
        <v>1034</v>
      </c>
      <c r="V83" s="36">
        <v>1112</v>
      </c>
      <c r="W83" s="36">
        <v>1006</v>
      </c>
      <c r="Y83" s="36">
        <f t="shared" si="97"/>
        <v>278</v>
      </c>
      <c r="Z83" s="36">
        <f t="shared" si="98"/>
        <v>1030</v>
      </c>
      <c r="AA83" s="36">
        <f t="shared" si="99"/>
        <v>142</v>
      </c>
      <c r="AB83" s="36">
        <f t="shared" si="66"/>
        <v>611</v>
      </c>
      <c r="AC83" s="36">
        <f t="shared" si="96"/>
        <v>1006</v>
      </c>
      <c r="AF83" s="171"/>
      <c r="AH83" s="158"/>
    </row>
    <row r="84" spans="2:35" ht="12" customHeight="1" x14ac:dyDescent="0.2">
      <c r="B84" s="34"/>
      <c r="C84" s="35" t="s">
        <v>105</v>
      </c>
      <c r="D84" s="36">
        <v>81451</v>
      </c>
      <c r="E84" s="36">
        <v>97027</v>
      </c>
      <c r="F84" s="36">
        <v>87754</v>
      </c>
      <c r="G84" s="36">
        <v>86329</v>
      </c>
      <c r="H84" s="36">
        <v>86917</v>
      </c>
      <c r="I84" s="36">
        <v>81687</v>
      </c>
      <c r="J84" s="36">
        <v>85118</v>
      </c>
      <c r="K84" s="36">
        <v>85624</v>
      </c>
      <c r="L84" s="36">
        <v>98380</v>
      </c>
      <c r="M84" s="36">
        <v>89980</v>
      </c>
      <c r="N84" s="36">
        <v>92384</v>
      </c>
      <c r="O84" s="36">
        <v>73864</v>
      </c>
      <c r="P84" s="36">
        <v>97858</v>
      </c>
      <c r="Q84" s="36">
        <v>100086</v>
      </c>
      <c r="R84" s="36">
        <v>96440</v>
      </c>
      <c r="S84" s="36">
        <v>95363</v>
      </c>
      <c r="T84" s="36">
        <v>116509</v>
      </c>
      <c r="U84" s="36">
        <v>106451</v>
      </c>
      <c r="V84" s="36">
        <v>116659</v>
      </c>
      <c r="W84" s="36">
        <v>120888</v>
      </c>
      <c r="Y84" s="36">
        <f t="shared" si="97"/>
        <v>86329</v>
      </c>
      <c r="Z84" s="36">
        <f t="shared" si="98"/>
        <v>85624</v>
      </c>
      <c r="AA84" s="36">
        <f t="shared" si="99"/>
        <v>73864</v>
      </c>
      <c r="AB84" s="36">
        <f t="shared" si="66"/>
        <v>95363</v>
      </c>
      <c r="AC84" s="36">
        <f t="shared" si="96"/>
        <v>120888</v>
      </c>
      <c r="AH84" s="158"/>
    </row>
    <row r="85" spans="2:35" ht="12" customHeight="1" x14ac:dyDescent="0.2">
      <c r="B85" s="34"/>
      <c r="C85" s="35" t="s">
        <v>106</v>
      </c>
      <c r="D85" s="36"/>
      <c r="E85" s="36"/>
      <c r="F85" s="36"/>
      <c r="G85" s="36">
        <v>2049</v>
      </c>
      <c r="H85" s="36">
        <v>4946</v>
      </c>
      <c r="I85" s="36">
        <v>4433</v>
      </c>
      <c r="J85" s="36">
        <v>513</v>
      </c>
      <c r="K85" s="36">
        <v>11773</v>
      </c>
      <c r="L85" s="36">
        <v>11506</v>
      </c>
      <c r="M85" s="36">
        <v>11317</v>
      </c>
      <c r="N85" s="36">
        <v>5599</v>
      </c>
      <c r="O85" s="36">
        <v>977</v>
      </c>
      <c r="P85" s="36">
        <v>977</v>
      </c>
      <c r="Q85" s="36">
        <v>977</v>
      </c>
      <c r="R85" s="36">
        <v>977</v>
      </c>
      <c r="S85" s="36">
        <v>976</v>
      </c>
      <c r="T85" s="36">
        <v>732</v>
      </c>
      <c r="U85" s="36">
        <v>488</v>
      </c>
      <c r="V85" s="36">
        <v>243</v>
      </c>
      <c r="W85" s="36">
        <v>0</v>
      </c>
      <c r="Y85" s="36">
        <f t="shared" si="97"/>
        <v>2049</v>
      </c>
      <c r="Z85" s="36">
        <f t="shared" si="98"/>
        <v>11773</v>
      </c>
      <c r="AA85" s="36">
        <f t="shared" si="99"/>
        <v>977</v>
      </c>
      <c r="AB85" s="36">
        <f t="shared" si="66"/>
        <v>976</v>
      </c>
      <c r="AC85" s="36">
        <f t="shared" si="96"/>
        <v>0</v>
      </c>
      <c r="AH85" s="158"/>
    </row>
    <row r="86" spans="2:35" ht="12" customHeight="1" x14ac:dyDescent="0.2">
      <c r="B86" s="34"/>
      <c r="C86" s="32" t="s">
        <v>114</v>
      </c>
      <c r="D86" s="33">
        <v>1602</v>
      </c>
      <c r="E86" s="33">
        <v>2310</v>
      </c>
      <c r="F86" s="33">
        <v>2366</v>
      </c>
      <c r="G86" s="33">
        <v>2681</v>
      </c>
      <c r="H86" s="33">
        <v>1884</v>
      </c>
      <c r="I86" s="33">
        <v>1875</v>
      </c>
      <c r="J86" s="33">
        <v>2731</v>
      </c>
      <c r="K86" s="33">
        <v>3747</v>
      </c>
      <c r="L86" s="33">
        <v>4363</v>
      </c>
      <c r="M86" s="33">
        <v>6223</v>
      </c>
      <c r="N86" s="33">
        <v>5298</v>
      </c>
      <c r="O86" s="33">
        <v>5392</v>
      </c>
      <c r="P86" s="33">
        <v>10055</v>
      </c>
      <c r="Q86" s="33">
        <v>13312</v>
      </c>
      <c r="R86" s="33">
        <v>12843</v>
      </c>
      <c r="S86" s="33">
        <v>12589</v>
      </c>
      <c r="T86" s="33">
        <v>12142</v>
      </c>
      <c r="U86" s="33">
        <v>1409</v>
      </c>
      <c r="V86" s="33">
        <v>888</v>
      </c>
      <c r="W86" s="33">
        <v>1976</v>
      </c>
      <c r="Y86" s="33">
        <f t="shared" si="97"/>
        <v>2681</v>
      </c>
      <c r="Z86" s="33">
        <f t="shared" si="98"/>
        <v>3747</v>
      </c>
      <c r="AA86" s="33">
        <f t="shared" si="99"/>
        <v>5392</v>
      </c>
      <c r="AB86" s="33">
        <f t="shared" si="66"/>
        <v>12589</v>
      </c>
      <c r="AC86" s="33">
        <f t="shared" si="96"/>
        <v>1976</v>
      </c>
      <c r="AH86" s="158"/>
    </row>
    <row r="87" spans="2:35" ht="12" customHeight="1" x14ac:dyDescent="0.2">
      <c r="B87" s="31"/>
      <c r="C87" s="32" t="s">
        <v>115</v>
      </c>
      <c r="D87" s="33">
        <v>13238</v>
      </c>
      <c r="E87" s="33">
        <v>15253</v>
      </c>
      <c r="F87" s="33">
        <v>15506</v>
      </c>
      <c r="G87" s="33">
        <v>16079</v>
      </c>
      <c r="H87" s="33">
        <v>15960</v>
      </c>
      <c r="I87" s="33">
        <v>16392</v>
      </c>
      <c r="J87" s="33">
        <v>16209</v>
      </c>
      <c r="K87" s="33">
        <v>16924</v>
      </c>
      <c r="L87" s="33">
        <v>13409</v>
      </c>
      <c r="M87" s="33">
        <v>20744</v>
      </c>
      <c r="N87" s="33">
        <v>17146</v>
      </c>
      <c r="O87" s="33">
        <v>15910</v>
      </c>
      <c r="P87" s="33">
        <v>14175</v>
      </c>
      <c r="Q87" s="33">
        <v>15195</v>
      </c>
      <c r="R87" s="33">
        <v>14337</v>
      </c>
      <c r="S87" s="33">
        <v>14646</v>
      </c>
      <c r="T87" s="33">
        <v>17220</v>
      </c>
      <c r="U87" s="33">
        <v>21685</v>
      </c>
      <c r="V87" s="33">
        <v>16121</v>
      </c>
      <c r="W87" s="33">
        <v>17107</v>
      </c>
      <c r="Y87" s="33">
        <f t="shared" si="97"/>
        <v>16079</v>
      </c>
      <c r="Z87" s="33">
        <f t="shared" si="98"/>
        <v>16924</v>
      </c>
      <c r="AA87" s="33">
        <f t="shared" si="99"/>
        <v>15910</v>
      </c>
      <c r="AB87" s="33">
        <f t="shared" si="66"/>
        <v>14646</v>
      </c>
      <c r="AC87" s="33">
        <f t="shared" si="96"/>
        <v>17107</v>
      </c>
      <c r="AH87" s="158"/>
    </row>
    <row r="88" spans="2:35" s="38" customFormat="1" ht="12" customHeight="1" x14ac:dyDescent="0.2">
      <c r="B88" s="40"/>
      <c r="C88" s="41" t="s">
        <v>116</v>
      </c>
      <c r="D88" s="42">
        <f t="shared" ref="D88:F88" si="118">D89+D90</f>
        <v>41173</v>
      </c>
      <c r="E88" s="42">
        <f t="shared" si="118"/>
        <v>38762</v>
      </c>
      <c r="F88" s="42">
        <f t="shared" si="118"/>
        <v>34903</v>
      </c>
      <c r="G88" s="42">
        <f>G89+G90</f>
        <v>32476</v>
      </c>
      <c r="H88" s="42">
        <f t="shared" ref="H88:R88" si="119">H89+H90</f>
        <v>28907</v>
      </c>
      <c r="I88" s="42">
        <f t="shared" si="119"/>
        <v>28157</v>
      </c>
      <c r="J88" s="42">
        <f t="shared" si="119"/>
        <v>27300</v>
      </c>
      <c r="K88" s="42">
        <f t="shared" si="119"/>
        <v>37619</v>
      </c>
      <c r="L88" s="42">
        <f t="shared" si="119"/>
        <v>44282.004999999939</v>
      </c>
      <c r="M88" s="42">
        <f t="shared" si="119"/>
        <v>36221</v>
      </c>
      <c r="N88" s="42">
        <f t="shared" si="119"/>
        <v>40782</v>
      </c>
      <c r="O88" s="42">
        <f t="shared" si="119"/>
        <v>46123</v>
      </c>
      <c r="P88" s="42">
        <f t="shared" si="119"/>
        <v>42751</v>
      </c>
      <c r="Q88" s="42">
        <f t="shared" si="119"/>
        <v>53399</v>
      </c>
      <c r="R88" s="42">
        <f t="shared" si="119"/>
        <v>39752</v>
      </c>
      <c r="S88" s="42">
        <f t="shared" ref="S88:V88" si="120">S89+S90</f>
        <v>38519</v>
      </c>
      <c r="T88" s="42">
        <f t="shared" si="120"/>
        <v>41419</v>
      </c>
      <c r="U88" s="42">
        <f t="shared" si="120"/>
        <v>53353</v>
      </c>
      <c r="V88" s="42">
        <f t="shared" si="120"/>
        <v>41358</v>
      </c>
      <c r="W88" s="42">
        <f t="shared" ref="W88" si="121">W89+W90</f>
        <v>41978</v>
      </c>
      <c r="Y88" s="42">
        <f t="shared" si="97"/>
        <v>32476</v>
      </c>
      <c r="Z88" s="42">
        <f t="shared" si="98"/>
        <v>37619</v>
      </c>
      <c r="AA88" s="42">
        <f t="shared" si="99"/>
        <v>46123</v>
      </c>
      <c r="AB88" s="42">
        <f t="shared" si="66"/>
        <v>38519</v>
      </c>
      <c r="AC88" s="42">
        <f t="shared" si="96"/>
        <v>41978</v>
      </c>
      <c r="AD88" s="29"/>
      <c r="AE88" s="158"/>
      <c r="AF88" s="158"/>
      <c r="AG88" s="158"/>
      <c r="AH88" s="158"/>
      <c r="AI88" s="158"/>
    </row>
    <row r="89" spans="2:35" ht="12" customHeight="1" x14ac:dyDescent="0.2">
      <c r="B89" s="34"/>
      <c r="C89" s="35" t="s">
        <v>104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4.9999999391729943E-3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Y89" s="36">
        <f t="shared" si="97"/>
        <v>0</v>
      </c>
      <c r="Z89" s="36">
        <f t="shared" si="98"/>
        <v>0</v>
      </c>
      <c r="AA89" s="36">
        <f t="shared" si="99"/>
        <v>0</v>
      </c>
      <c r="AB89" s="36">
        <f t="shared" si="66"/>
        <v>0</v>
      </c>
      <c r="AC89" s="36">
        <f t="shared" si="96"/>
        <v>0</v>
      </c>
      <c r="AF89" s="171"/>
      <c r="AH89" s="158"/>
    </row>
    <row r="90" spans="2:35" ht="12" customHeight="1" x14ac:dyDescent="0.2">
      <c r="B90" s="34"/>
      <c r="C90" s="35" t="s">
        <v>105</v>
      </c>
      <c r="D90" s="36">
        <v>41173</v>
      </c>
      <c r="E90" s="36">
        <v>38762</v>
      </c>
      <c r="F90" s="36">
        <v>34903</v>
      </c>
      <c r="G90" s="36">
        <v>32476</v>
      </c>
      <c r="H90" s="36">
        <v>28907</v>
      </c>
      <c r="I90" s="36">
        <v>28157</v>
      </c>
      <c r="J90" s="36">
        <v>27300</v>
      </c>
      <c r="K90" s="36">
        <v>37619</v>
      </c>
      <c r="L90" s="36">
        <v>44282</v>
      </c>
      <c r="M90" s="36">
        <v>36221</v>
      </c>
      <c r="N90" s="36">
        <v>40782</v>
      </c>
      <c r="O90" s="36">
        <v>46123</v>
      </c>
      <c r="P90" s="36">
        <v>42751</v>
      </c>
      <c r="Q90" s="36">
        <v>53399</v>
      </c>
      <c r="R90" s="36">
        <v>39752</v>
      </c>
      <c r="S90" s="36">
        <v>38519</v>
      </c>
      <c r="T90" s="36">
        <v>41419</v>
      </c>
      <c r="U90" s="36">
        <v>53353</v>
      </c>
      <c r="V90" s="36">
        <v>41358</v>
      </c>
      <c r="W90" s="36">
        <v>41978</v>
      </c>
      <c r="Y90" s="36">
        <f t="shared" si="97"/>
        <v>32476</v>
      </c>
      <c r="Z90" s="36">
        <f t="shared" si="98"/>
        <v>37619</v>
      </c>
      <c r="AA90" s="36">
        <f t="shared" si="99"/>
        <v>46123</v>
      </c>
      <c r="AB90" s="36">
        <f t="shared" si="66"/>
        <v>38519</v>
      </c>
      <c r="AC90" s="36">
        <f t="shared" si="96"/>
        <v>41978</v>
      </c>
      <c r="AH90" s="158"/>
    </row>
    <row r="91" spans="2:35" ht="12" customHeight="1" x14ac:dyDescent="0.2">
      <c r="B91" s="34"/>
      <c r="C91" s="35" t="s">
        <v>117</v>
      </c>
      <c r="D91" s="36"/>
      <c r="E91" s="36"/>
      <c r="F91" s="36"/>
      <c r="G91" s="36">
        <v>3959</v>
      </c>
      <c r="H91" s="36">
        <v>5241</v>
      </c>
      <c r="I91" s="36">
        <v>8005</v>
      </c>
      <c r="J91" s="36">
        <v>8184</v>
      </c>
      <c r="K91" s="36">
        <v>8836</v>
      </c>
      <c r="L91" s="36">
        <v>8860</v>
      </c>
      <c r="M91" s="36">
        <v>9797</v>
      </c>
      <c r="N91" s="36">
        <v>9442</v>
      </c>
      <c r="O91" s="36">
        <v>10133</v>
      </c>
      <c r="P91" s="36">
        <v>10031</v>
      </c>
      <c r="Q91" s="36">
        <v>9652</v>
      </c>
      <c r="R91" s="36">
        <v>9113</v>
      </c>
      <c r="S91" s="36">
        <v>8974</v>
      </c>
      <c r="T91" s="36">
        <v>8738</v>
      </c>
      <c r="U91" s="36">
        <v>8376</v>
      </c>
      <c r="V91" s="36">
        <v>9675</v>
      </c>
      <c r="W91" s="36">
        <v>9556</v>
      </c>
      <c r="Y91" s="36">
        <f t="shared" si="97"/>
        <v>3959</v>
      </c>
      <c r="Z91" s="36">
        <f t="shared" si="98"/>
        <v>8836</v>
      </c>
      <c r="AA91" s="36">
        <f t="shared" si="99"/>
        <v>10133</v>
      </c>
      <c r="AB91" s="36">
        <f t="shared" si="66"/>
        <v>8974</v>
      </c>
      <c r="AC91" s="36">
        <f t="shared" si="96"/>
        <v>9556</v>
      </c>
      <c r="AH91" s="158"/>
    </row>
    <row r="92" spans="2:35" ht="12" customHeight="1" x14ac:dyDescent="0.2">
      <c r="B92" s="31"/>
      <c r="C92" s="32" t="s">
        <v>118</v>
      </c>
      <c r="D92" s="33">
        <v>16202</v>
      </c>
      <c r="E92" s="33">
        <v>15419</v>
      </c>
      <c r="F92" s="33">
        <v>15840</v>
      </c>
      <c r="G92" s="33">
        <v>16466</v>
      </c>
      <c r="H92" s="33">
        <v>15990</v>
      </c>
      <c r="I92" s="33">
        <v>16105</v>
      </c>
      <c r="J92" s="33">
        <v>16217</v>
      </c>
      <c r="K92" s="33">
        <v>13743</v>
      </c>
      <c r="L92" s="33">
        <v>15597</v>
      </c>
      <c r="M92" s="33">
        <v>15558</v>
      </c>
      <c r="N92" s="33">
        <v>15234</v>
      </c>
      <c r="O92" s="33">
        <v>17195</v>
      </c>
      <c r="P92" s="33">
        <v>21138</v>
      </c>
      <c r="Q92" s="33">
        <v>20397</v>
      </c>
      <c r="R92" s="33">
        <v>18299</v>
      </c>
      <c r="S92" s="33">
        <v>17608</v>
      </c>
      <c r="T92" s="33">
        <v>20737</v>
      </c>
      <c r="U92" s="33">
        <v>15445</v>
      </c>
      <c r="V92" s="33">
        <v>13829</v>
      </c>
      <c r="W92" s="33">
        <v>15382</v>
      </c>
      <c r="Y92" s="33">
        <f t="shared" si="97"/>
        <v>16466</v>
      </c>
      <c r="Z92" s="33">
        <f t="shared" si="98"/>
        <v>13743</v>
      </c>
      <c r="AA92" s="33">
        <f t="shared" si="99"/>
        <v>17195</v>
      </c>
      <c r="AB92" s="33">
        <f t="shared" si="66"/>
        <v>17608</v>
      </c>
      <c r="AC92" s="33">
        <f t="shared" si="96"/>
        <v>15382</v>
      </c>
      <c r="AH92" s="158"/>
    </row>
    <row r="93" spans="2:35" ht="12" customHeight="1" x14ac:dyDescent="0.2">
      <c r="B93" s="31"/>
      <c r="C93" s="32" t="s">
        <v>119</v>
      </c>
      <c r="D93" s="33">
        <v>22211</v>
      </c>
      <c r="E93" s="33">
        <v>10948</v>
      </c>
      <c r="F93" s="33">
        <v>7990</v>
      </c>
      <c r="G93" s="33">
        <v>7834</v>
      </c>
      <c r="H93" s="33">
        <v>8324</v>
      </c>
      <c r="I93" s="33">
        <v>9154</v>
      </c>
      <c r="J93" s="33">
        <v>12942</v>
      </c>
      <c r="K93" s="33">
        <v>18650</v>
      </c>
      <c r="L93" s="33">
        <v>18276</v>
      </c>
      <c r="M93" s="33">
        <v>18275</v>
      </c>
      <c r="N93" s="33">
        <v>20530</v>
      </c>
      <c r="O93" s="33">
        <v>15965</v>
      </c>
      <c r="P93" s="33">
        <v>15356</v>
      </c>
      <c r="Q93" s="33">
        <v>14150</v>
      </c>
      <c r="R93" s="33">
        <v>11984</v>
      </c>
      <c r="S93" s="33">
        <v>11727</v>
      </c>
      <c r="T93" s="33">
        <v>11068</v>
      </c>
      <c r="U93" s="33">
        <v>11640</v>
      </c>
      <c r="V93" s="33">
        <v>13070</v>
      </c>
      <c r="W93" s="33">
        <v>12482</v>
      </c>
      <c r="Y93" s="33">
        <f t="shared" si="97"/>
        <v>7834</v>
      </c>
      <c r="Z93" s="33">
        <f t="shared" si="98"/>
        <v>18650</v>
      </c>
      <c r="AA93" s="33">
        <f t="shared" si="99"/>
        <v>15965</v>
      </c>
      <c r="AB93" s="33">
        <f t="shared" si="66"/>
        <v>11727</v>
      </c>
      <c r="AC93" s="33">
        <f t="shared" si="96"/>
        <v>12482</v>
      </c>
      <c r="AH93" s="158"/>
    </row>
    <row r="94" spans="2:35" ht="12" customHeight="1" x14ac:dyDescent="0.2">
      <c r="B94" s="31"/>
      <c r="C94" s="32" t="s">
        <v>120</v>
      </c>
      <c r="D94" s="37">
        <v>0</v>
      </c>
      <c r="E94" s="37"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143</v>
      </c>
      <c r="L94" s="37">
        <v>143</v>
      </c>
      <c r="M94" s="37">
        <v>143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7">
        <v>23</v>
      </c>
      <c r="T94" s="37">
        <v>23</v>
      </c>
      <c r="U94" s="37">
        <v>0</v>
      </c>
      <c r="V94" s="37">
        <v>0</v>
      </c>
      <c r="W94" s="37">
        <v>0</v>
      </c>
      <c r="Y94" s="37">
        <f t="shared" si="97"/>
        <v>0</v>
      </c>
      <c r="Z94" s="37">
        <f t="shared" si="98"/>
        <v>143</v>
      </c>
      <c r="AA94" s="37">
        <f t="shared" si="99"/>
        <v>0</v>
      </c>
      <c r="AB94" s="37">
        <f t="shared" si="66"/>
        <v>23</v>
      </c>
      <c r="AC94" s="37">
        <f t="shared" si="96"/>
        <v>0</v>
      </c>
      <c r="AH94" s="158"/>
    </row>
    <row r="95" spans="2:35" ht="12" customHeight="1" x14ac:dyDescent="0.2">
      <c r="B95" s="209" t="s">
        <v>121</v>
      </c>
      <c r="C95" s="209"/>
      <c r="D95" s="39">
        <f t="shared" ref="D95:F95" si="122">SUM(D51,D65)</f>
        <v>828524</v>
      </c>
      <c r="E95" s="39">
        <f t="shared" si="122"/>
        <v>842284</v>
      </c>
      <c r="F95" s="39">
        <f t="shared" si="122"/>
        <v>837730</v>
      </c>
      <c r="G95" s="39">
        <f>SUM(G51,G65)</f>
        <v>839190</v>
      </c>
      <c r="H95" s="39">
        <f t="shared" ref="H95:R95" si="123">SUM(H51,H65)</f>
        <v>871987</v>
      </c>
      <c r="I95" s="39">
        <f t="shared" si="123"/>
        <v>860208</v>
      </c>
      <c r="J95" s="39">
        <f t="shared" si="123"/>
        <v>870728</v>
      </c>
      <c r="K95" s="39">
        <f t="shared" si="123"/>
        <v>887836</v>
      </c>
      <c r="L95" s="39">
        <f t="shared" si="123"/>
        <v>903974.00499999989</v>
      </c>
      <c r="M95" s="39">
        <f t="shared" si="123"/>
        <v>913866</v>
      </c>
      <c r="N95" s="39">
        <f t="shared" si="123"/>
        <v>917301</v>
      </c>
      <c r="O95" s="39">
        <f t="shared" si="123"/>
        <v>874949</v>
      </c>
      <c r="P95" s="39">
        <f t="shared" si="123"/>
        <v>952018</v>
      </c>
      <c r="Q95" s="39">
        <f t="shared" si="123"/>
        <v>964698</v>
      </c>
      <c r="R95" s="39">
        <f t="shared" si="123"/>
        <v>992103</v>
      </c>
      <c r="S95" s="39">
        <f t="shared" ref="S95:V95" si="124">SUM(S51,S65)</f>
        <v>999260</v>
      </c>
      <c r="T95" s="39">
        <f t="shared" si="124"/>
        <v>1046310</v>
      </c>
      <c r="U95" s="39">
        <f t="shared" si="124"/>
        <v>1058983</v>
      </c>
      <c r="V95" s="39">
        <f t="shared" si="124"/>
        <v>1055300</v>
      </c>
      <c r="W95" s="39">
        <f t="shared" ref="W95" si="125">SUM(W51,W65)</f>
        <v>1042047</v>
      </c>
      <c r="Y95" s="39">
        <f t="shared" ref="Y95" si="126">G95</f>
        <v>839190</v>
      </c>
      <c r="Z95" s="39">
        <f t="shared" ref="Z95" si="127">K95</f>
        <v>887836</v>
      </c>
      <c r="AA95" s="39">
        <f t="shared" si="99"/>
        <v>874949</v>
      </c>
      <c r="AB95" s="39">
        <f t="shared" si="66"/>
        <v>999260</v>
      </c>
      <c r="AC95" s="39">
        <f t="shared" si="96"/>
        <v>1042047</v>
      </c>
      <c r="AH95" s="158"/>
    </row>
    <row r="97" spans="33:33" ht="12" customHeight="1" x14ac:dyDescent="0.2">
      <c r="AG97" s="29"/>
    </row>
  </sheetData>
  <mergeCells count="38">
    <mergeCell ref="Y7:AC7"/>
    <mergeCell ref="AC8:AC9"/>
    <mergeCell ref="G8:G9"/>
    <mergeCell ref="O8:O9"/>
    <mergeCell ref="P8:P9"/>
    <mergeCell ref="Q8:Q9"/>
    <mergeCell ref="V8:V9"/>
    <mergeCell ref="S8:S9"/>
    <mergeCell ref="I8:I9"/>
    <mergeCell ref="U8:U9"/>
    <mergeCell ref="J8:J9"/>
    <mergeCell ref="L8:L9"/>
    <mergeCell ref="H8:H9"/>
    <mergeCell ref="M8:M9"/>
    <mergeCell ref="AB8:AB9"/>
    <mergeCell ref="D7:W7"/>
    <mergeCell ref="B95:C95"/>
    <mergeCell ref="D8:D9"/>
    <mergeCell ref="E8:E9"/>
    <mergeCell ref="F8:F9"/>
    <mergeCell ref="B65:C65"/>
    <mergeCell ref="B66:C66"/>
    <mergeCell ref="B29:C29"/>
    <mergeCell ref="B50:C50"/>
    <mergeCell ref="B51:C51"/>
    <mergeCell ref="B52:C52"/>
    <mergeCell ref="B64:C64"/>
    <mergeCell ref="B10:C10"/>
    <mergeCell ref="B78:C78"/>
    <mergeCell ref="B7:C9"/>
    <mergeCell ref="T8:T9"/>
    <mergeCell ref="AA8:AA9"/>
    <mergeCell ref="K8:K9"/>
    <mergeCell ref="N8:N9"/>
    <mergeCell ref="Z8:Z9"/>
    <mergeCell ref="Y8:Y9"/>
    <mergeCell ref="R8:R9"/>
    <mergeCell ref="W8:W9"/>
  </mergeCells>
  <pageMargins left="0.78740157480314965" right="0.78740157480314965" top="0.78740157480314965" bottom="1.1811023622047245" header="0.51181102362204722" footer="0.98425196850393704"/>
  <pageSetup paperSize="9" scale="34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C88"/>
  <sheetViews>
    <sheetView showGridLines="0" zoomScaleNormal="100" zoomScaleSheetLayoutView="100" workbookViewId="0">
      <pane xSplit="3" ySplit="9" topLeftCell="M10" activePane="bottomRight" state="frozen"/>
      <selection activeCell="Q2" sqref="Q2"/>
      <selection pane="topRight" activeCell="Q2" sqref="Q2"/>
      <selection pane="bottomLeft" activeCell="Q2" sqref="Q2"/>
      <selection pane="bottomRight" activeCell="X17" sqref="X17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23" width="9.28515625" style="46" customWidth="1" outlineLevel="1"/>
    <col min="24" max="24" width="9.28515625" style="47" customWidth="1"/>
    <col min="25" max="44" width="9.28515625" style="46" hidden="1" customWidth="1"/>
    <col min="45" max="51" width="9.140625" style="46"/>
    <col min="52" max="52" width="20.140625" style="46" customWidth="1"/>
    <col min="53" max="16384" width="9.140625" style="46"/>
  </cols>
  <sheetData>
    <row r="1" spans="2:54" s="1" customFormat="1" ht="12" hidden="1" customHeight="1" x14ac:dyDescent="0.2">
      <c r="C1" s="2"/>
    </row>
    <row r="2" spans="2:54" s="1" customFormat="1" ht="12" hidden="1" customHeight="1" x14ac:dyDescent="0.2">
      <c r="C2" s="2"/>
    </row>
    <row r="3" spans="2:54" s="1" customFormat="1" ht="12" hidden="1" customHeight="1" x14ac:dyDescent="0.2">
      <c r="C3" s="2"/>
    </row>
    <row r="4" spans="2:54" s="1" customFormat="1" ht="12" hidden="1" customHeight="1" x14ac:dyDescent="0.2">
      <c r="C4" s="2"/>
    </row>
    <row r="5" spans="2:54" s="1" customFormat="1" ht="12" customHeight="1" x14ac:dyDescent="0.2">
      <c r="C5" s="2"/>
    </row>
    <row r="6" spans="2:54" s="104" customFormat="1" ht="12" customHeight="1" x14ac:dyDescent="0.2">
      <c r="B6" s="224" t="s">
        <v>126</v>
      </c>
      <c r="C6" s="225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</row>
    <row r="7" spans="2:54" s="104" customFormat="1" ht="12" customHeight="1" x14ac:dyDescent="0.2">
      <c r="B7" s="123"/>
      <c r="C7" s="124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</row>
    <row r="8" spans="2:54" s="162" customFormat="1" ht="12" customHeight="1" x14ac:dyDescent="0.2">
      <c r="B8" s="181" t="s">
        <v>59</v>
      </c>
      <c r="C8" s="200"/>
      <c r="D8" s="233" t="s">
        <v>122</v>
      </c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174"/>
      <c r="W8" s="174"/>
      <c r="X8" s="104"/>
      <c r="Y8" s="198" t="s">
        <v>122</v>
      </c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199"/>
      <c r="AM8" s="199"/>
      <c r="AN8" s="199"/>
      <c r="AO8" s="199"/>
      <c r="AP8" s="199"/>
    </row>
    <row r="9" spans="2:54" s="162" customFormat="1" ht="12" customHeight="1" x14ac:dyDescent="0.2">
      <c r="B9" s="201"/>
      <c r="C9" s="228"/>
      <c r="D9" s="147" t="s">
        <v>234</v>
      </c>
      <c r="E9" s="147" t="s">
        <v>246</v>
      </c>
      <c r="F9" s="147" t="s">
        <v>247</v>
      </c>
      <c r="G9" s="147" t="s">
        <v>248</v>
      </c>
      <c r="H9" s="147" t="s">
        <v>238</v>
      </c>
      <c r="I9" s="147" t="s">
        <v>249</v>
      </c>
      <c r="J9" s="147" t="s">
        <v>250</v>
      </c>
      <c r="K9" s="147" t="s">
        <v>251</v>
      </c>
      <c r="L9" s="147" t="s">
        <v>242</v>
      </c>
      <c r="M9" s="147" t="s">
        <v>252</v>
      </c>
      <c r="N9" s="147" t="s">
        <v>253</v>
      </c>
      <c r="O9" s="147" t="s">
        <v>254</v>
      </c>
      <c r="P9" s="147" t="s">
        <v>296</v>
      </c>
      <c r="Q9" s="147" t="s">
        <v>300</v>
      </c>
      <c r="R9" s="147" t="s">
        <v>306</v>
      </c>
      <c r="S9" s="147" t="s">
        <v>309</v>
      </c>
      <c r="T9" s="147" t="s">
        <v>310</v>
      </c>
      <c r="U9" s="147" t="s">
        <v>315</v>
      </c>
      <c r="V9" s="147" t="s">
        <v>318</v>
      </c>
      <c r="W9" s="147" t="s">
        <v>321</v>
      </c>
      <c r="X9" s="104"/>
      <c r="Y9" s="147" t="s">
        <v>234</v>
      </c>
      <c r="Z9" s="147" t="s">
        <v>235</v>
      </c>
      <c r="AA9" s="147" t="s">
        <v>236</v>
      </c>
      <c r="AB9" s="147" t="s">
        <v>237</v>
      </c>
      <c r="AC9" s="147" t="s">
        <v>238</v>
      </c>
      <c r="AD9" s="147" t="s">
        <v>239</v>
      </c>
      <c r="AE9" s="147" t="s">
        <v>240</v>
      </c>
      <c r="AF9" s="147" t="s">
        <v>241</v>
      </c>
      <c r="AG9" s="147" t="s">
        <v>242</v>
      </c>
      <c r="AH9" s="147" t="s">
        <v>243</v>
      </c>
      <c r="AI9" s="147" t="s">
        <v>244</v>
      </c>
      <c r="AJ9" s="147" t="s">
        <v>245</v>
      </c>
      <c r="AK9" s="147" t="s">
        <v>296</v>
      </c>
      <c r="AL9" s="147" t="s">
        <v>298</v>
      </c>
      <c r="AM9" s="147" t="s">
        <v>302</v>
      </c>
      <c r="AN9" s="147" t="s">
        <v>307</v>
      </c>
      <c r="AO9" s="147" t="s">
        <v>310</v>
      </c>
      <c r="AP9" s="147" t="s">
        <v>313</v>
      </c>
      <c r="AQ9" s="147" t="s">
        <v>316</v>
      </c>
      <c r="AR9" s="147" t="s">
        <v>319</v>
      </c>
    </row>
    <row r="10" spans="2:54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Y10" s="62"/>
      <c r="Z10" s="62"/>
      <c r="AA10" s="62"/>
      <c r="AB10" s="62"/>
      <c r="AC10" s="62"/>
      <c r="AD10" s="63"/>
      <c r="AE10" s="63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</row>
    <row r="11" spans="2:54" ht="12" customHeight="1" x14ac:dyDescent="0.2">
      <c r="B11" s="229" t="s">
        <v>128</v>
      </c>
      <c r="C11" s="230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Y11" s="49">
        <v>20205</v>
      </c>
      <c r="Z11" s="49">
        <f>E11-D11</f>
        <v>26724</v>
      </c>
      <c r="AA11" s="49">
        <f>F11-E11</f>
        <v>23167</v>
      </c>
      <c r="AB11" s="49">
        <f>G11-F11</f>
        <v>23082</v>
      </c>
      <c r="AC11" s="49">
        <v>21827</v>
      </c>
      <c r="AD11" s="49">
        <f>I11-H11</f>
        <v>19342</v>
      </c>
      <c r="AE11" s="49">
        <f>J11-I11</f>
        <v>18621</v>
      </c>
      <c r="AF11" s="49">
        <f>K11-J11</f>
        <v>14094</v>
      </c>
      <c r="AG11" s="49">
        <v>24175</v>
      </c>
      <c r="AH11" s="49">
        <f>M11-L11</f>
        <v>19673</v>
      </c>
      <c r="AI11" s="49">
        <f>N11-M11</f>
        <v>20785</v>
      </c>
      <c r="AJ11" s="49">
        <f>O11-N11</f>
        <v>17284</v>
      </c>
      <c r="AK11" s="49">
        <v>54031</v>
      </c>
      <c r="AL11" s="49">
        <f>Q11-P11</f>
        <v>13136</v>
      </c>
      <c r="AM11" s="49">
        <f>R11-Q11</f>
        <v>16502</v>
      </c>
      <c r="AN11" s="49">
        <f>S11-R11</f>
        <v>1575</v>
      </c>
      <c r="AO11" s="49">
        <f>T11</f>
        <v>-1385</v>
      </c>
      <c r="AP11" s="49">
        <f>U11-T11</f>
        <v>6691</v>
      </c>
      <c r="AQ11" s="49">
        <f>V11-U11</f>
        <v>-2622</v>
      </c>
      <c r="AR11" s="49">
        <f>W11-V11</f>
        <v>13231</v>
      </c>
    </row>
    <row r="12" spans="2:54" s="50" customFormat="1" ht="12" customHeight="1" x14ac:dyDescent="0.2">
      <c r="B12" s="227" t="s">
        <v>129</v>
      </c>
      <c r="C12" s="231"/>
      <c r="D12" s="68">
        <f t="shared" ref="D12:I12" si="0">SUM(D13:D30)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SUM(J13:J30)</f>
        <v>37267</v>
      </c>
      <c r="K12" s="68">
        <f t="shared" ref="K12:P12" si="1">SUM(K13:K30)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W12" si="2">SUM(Q13:Q30)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47"/>
      <c r="Y12" s="68">
        <f t="shared" ref="Y12:AP12" si="3">SUM(Y13:Y30)</f>
        <v>11008</v>
      </c>
      <c r="Z12" s="68">
        <f t="shared" si="3"/>
        <v>12271</v>
      </c>
      <c r="AA12" s="68">
        <f t="shared" si="3"/>
        <v>10561</v>
      </c>
      <c r="AB12" s="68">
        <f t="shared" si="3"/>
        <v>10549</v>
      </c>
      <c r="AC12" s="68">
        <f t="shared" si="3"/>
        <v>12023</v>
      </c>
      <c r="AD12" s="68">
        <f t="shared" si="3"/>
        <v>13033</v>
      </c>
      <c r="AE12" s="68">
        <f t="shared" si="3"/>
        <v>12211</v>
      </c>
      <c r="AF12" s="68">
        <f t="shared" si="3"/>
        <v>7616</v>
      </c>
      <c r="AG12" s="68">
        <f t="shared" si="3"/>
        <v>11397</v>
      </c>
      <c r="AH12" s="68">
        <f t="shared" si="3"/>
        <v>15224</v>
      </c>
      <c r="AI12" s="68">
        <f t="shared" si="3"/>
        <v>10451</v>
      </c>
      <c r="AJ12" s="68">
        <f t="shared" si="3"/>
        <v>14137</v>
      </c>
      <c r="AK12" s="68">
        <f t="shared" si="3"/>
        <v>-23275</v>
      </c>
      <c r="AL12" s="68">
        <f t="shared" si="3"/>
        <v>20009</v>
      </c>
      <c r="AM12" s="68">
        <f t="shared" si="3"/>
        <v>15130</v>
      </c>
      <c r="AN12" s="68">
        <f t="shared" si="3"/>
        <v>17573</v>
      </c>
      <c r="AO12" s="68">
        <f t="shared" si="3"/>
        <v>14323</v>
      </c>
      <c r="AP12" s="68">
        <f t="shared" si="3"/>
        <v>16842</v>
      </c>
      <c r="AQ12" s="68">
        <f t="shared" ref="AQ12:AR12" si="4">SUM(AQ13:AQ30)</f>
        <v>32365</v>
      </c>
      <c r="AR12" s="68">
        <f t="shared" si="4"/>
        <v>8103</v>
      </c>
      <c r="AS12" s="46"/>
      <c r="AT12" s="46"/>
      <c r="AY12" s="46"/>
      <c r="BB12" s="46"/>
    </row>
    <row r="13" spans="2:54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Y13" s="52">
        <v>2696</v>
      </c>
      <c r="Z13" s="52">
        <f t="shared" ref="Z13:Z27" si="5">E13-D13</f>
        <v>2819</v>
      </c>
      <c r="AA13" s="52">
        <f t="shared" ref="AA13:AA27" si="6">F13-E13</f>
        <v>3010</v>
      </c>
      <c r="AB13" s="52">
        <f t="shared" ref="AB13:AB27" si="7">G13-F13</f>
        <v>3286</v>
      </c>
      <c r="AC13" s="52">
        <v>3701</v>
      </c>
      <c r="AD13" s="52">
        <f t="shared" ref="AD13:AD27" si="8">I13-H13</f>
        <v>3785</v>
      </c>
      <c r="AE13" s="52">
        <f t="shared" ref="AE13:AE27" si="9">J13-I13</f>
        <v>3534</v>
      </c>
      <c r="AF13" s="52">
        <f t="shared" ref="AF13:AF27" si="10">K13-J13</f>
        <v>3784</v>
      </c>
      <c r="AG13" s="52">
        <v>3501</v>
      </c>
      <c r="AH13" s="52">
        <f t="shared" ref="AH13:AH27" si="11">M13-L13</f>
        <v>3601</v>
      </c>
      <c r="AI13" s="52">
        <f t="shared" ref="AI13:AI27" si="12">N13-M13</f>
        <v>4032</v>
      </c>
      <c r="AJ13" s="52">
        <f t="shared" ref="AJ13:AJ27" si="13">O13-N13</f>
        <v>3425</v>
      </c>
      <c r="AK13" s="52">
        <v>3719</v>
      </c>
      <c r="AL13" s="52">
        <f t="shared" ref="AL13:AL27" si="14">Q13-P13</f>
        <v>3698</v>
      </c>
      <c r="AM13" s="52">
        <f t="shared" ref="AM13:AM27" si="15">R13-Q13</f>
        <v>3716</v>
      </c>
      <c r="AN13" s="52">
        <f t="shared" ref="AN13:AN27" si="16">S13-R13</f>
        <v>3670</v>
      </c>
      <c r="AO13" s="49">
        <f t="shared" ref="AO13:AO27" si="17">T13</f>
        <v>4635</v>
      </c>
      <c r="AP13" s="49">
        <f t="shared" ref="AP13:AP27" si="18">U13-T13</f>
        <v>2813</v>
      </c>
      <c r="AQ13" s="49">
        <f t="shared" ref="AQ13:AR27" si="19">V13-U13</f>
        <v>3586</v>
      </c>
      <c r="AR13" s="49">
        <f t="shared" si="19"/>
        <v>3496</v>
      </c>
    </row>
    <row r="14" spans="2:54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Y14" s="52">
        <v>0</v>
      </c>
      <c r="Z14" s="52">
        <f t="shared" si="5"/>
        <v>0</v>
      </c>
      <c r="AA14" s="52">
        <f t="shared" si="6"/>
        <v>0</v>
      </c>
      <c r="AB14" s="52">
        <f t="shared" si="7"/>
        <v>0</v>
      </c>
      <c r="AC14" s="52"/>
      <c r="AD14" s="52">
        <f t="shared" si="8"/>
        <v>0</v>
      </c>
      <c r="AE14" s="52">
        <f t="shared" si="9"/>
        <v>0</v>
      </c>
      <c r="AF14" s="52">
        <f t="shared" si="10"/>
        <v>0</v>
      </c>
      <c r="AG14" s="52"/>
      <c r="AH14" s="52">
        <f t="shared" si="11"/>
        <v>0</v>
      </c>
      <c r="AI14" s="52">
        <f t="shared" si="12"/>
        <v>0</v>
      </c>
      <c r="AJ14" s="52">
        <f t="shared" si="13"/>
        <v>0</v>
      </c>
      <c r="AK14" s="52">
        <v>0</v>
      </c>
      <c r="AL14" s="52">
        <f t="shared" si="14"/>
        <v>0</v>
      </c>
      <c r="AM14" s="52">
        <f t="shared" si="15"/>
        <v>0</v>
      </c>
      <c r="AN14" s="52">
        <f t="shared" si="16"/>
        <v>0</v>
      </c>
      <c r="AO14" s="49">
        <f t="shared" si="17"/>
        <v>0</v>
      </c>
      <c r="AP14" s="49">
        <f t="shared" si="18"/>
        <v>0</v>
      </c>
      <c r="AQ14" s="49">
        <f t="shared" si="19"/>
        <v>0</v>
      </c>
      <c r="AR14" s="49">
        <f t="shared" si="19"/>
        <v>3918</v>
      </c>
    </row>
    <row r="15" spans="2:54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Y15" s="52">
        <v>7341</v>
      </c>
      <c r="Z15" s="52">
        <f t="shared" si="5"/>
        <v>7520</v>
      </c>
      <c r="AA15" s="52">
        <f t="shared" si="6"/>
        <v>7550</v>
      </c>
      <c r="AB15" s="52">
        <f t="shared" si="7"/>
        <v>7560</v>
      </c>
      <c r="AC15" s="52">
        <v>7995</v>
      </c>
      <c r="AD15" s="52">
        <f t="shared" si="8"/>
        <v>9190</v>
      </c>
      <c r="AE15" s="52">
        <f t="shared" si="9"/>
        <v>8827</v>
      </c>
      <c r="AF15" s="52">
        <f t="shared" si="10"/>
        <v>9055</v>
      </c>
      <c r="AG15" s="52">
        <v>9288</v>
      </c>
      <c r="AH15" s="52">
        <f t="shared" si="11"/>
        <v>9380</v>
      </c>
      <c r="AI15" s="52">
        <f t="shared" si="12"/>
        <v>9687</v>
      </c>
      <c r="AJ15" s="52">
        <f t="shared" si="13"/>
        <v>9595</v>
      </c>
      <c r="AK15" s="52">
        <v>9850</v>
      </c>
      <c r="AL15" s="52">
        <f t="shared" si="14"/>
        <v>10037</v>
      </c>
      <c r="AM15" s="52">
        <f t="shared" si="15"/>
        <v>10447</v>
      </c>
      <c r="AN15" s="52">
        <f t="shared" si="16"/>
        <v>10635</v>
      </c>
      <c r="AO15" s="49">
        <f t="shared" si="17"/>
        <v>9506</v>
      </c>
      <c r="AP15" s="49">
        <f t="shared" si="18"/>
        <v>11350</v>
      </c>
      <c r="AQ15" s="49">
        <f t="shared" si="19"/>
        <v>9993</v>
      </c>
      <c r="AR15" s="49">
        <f t="shared" si="19"/>
        <v>10348</v>
      </c>
    </row>
    <row r="16" spans="2:54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Y16" s="52"/>
      <c r="Z16" s="52">
        <f t="shared" si="5"/>
        <v>0</v>
      </c>
      <c r="AA16" s="52">
        <f t="shared" si="6"/>
        <v>0</v>
      </c>
      <c r="AB16" s="52">
        <f t="shared" si="7"/>
        <v>0</v>
      </c>
      <c r="AC16" s="52"/>
      <c r="AD16" s="52">
        <f t="shared" si="8"/>
        <v>0</v>
      </c>
      <c r="AE16" s="52">
        <f t="shared" si="9"/>
        <v>0</v>
      </c>
      <c r="AF16" s="52">
        <f t="shared" si="10"/>
        <v>0</v>
      </c>
      <c r="AG16" s="52"/>
      <c r="AH16" s="52">
        <f t="shared" si="11"/>
        <v>0</v>
      </c>
      <c r="AI16" s="52">
        <f t="shared" si="12"/>
        <v>0</v>
      </c>
      <c r="AJ16" s="52">
        <f t="shared" si="13"/>
        <v>0</v>
      </c>
      <c r="AK16" s="52"/>
      <c r="AL16" s="52">
        <f t="shared" si="14"/>
        <v>0</v>
      </c>
      <c r="AM16" s="52">
        <f t="shared" si="15"/>
        <v>0</v>
      </c>
      <c r="AN16" s="52">
        <f t="shared" si="16"/>
        <v>0</v>
      </c>
      <c r="AO16" s="49">
        <f t="shared" si="17"/>
        <v>0</v>
      </c>
      <c r="AP16" s="49">
        <f t="shared" si="18"/>
        <v>0</v>
      </c>
      <c r="AQ16" s="49">
        <f t="shared" si="19"/>
        <v>0</v>
      </c>
      <c r="AR16" s="49">
        <f t="shared" si="19"/>
        <v>0</v>
      </c>
    </row>
    <row r="17" spans="2:44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Y17" s="52"/>
      <c r="Z17" s="52">
        <f t="shared" si="5"/>
        <v>110</v>
      </c>
      <c r="AA17" s="52">
        <f t="shared" si="6"/>
        <v>-14</v>
      </c>
      <c r="AB17" s="52">
        <f t="shared" si="7"/>
        <v>-216</v>
      </c>
      <c r="AC17" s="52"/>
      <c r="AD17" s="52">
        <f t="shared" si="8"/>
        <v>-50</v>
      </c>
      <c r="AE17" s="52">
        <f t="shared" si="9"/>
        <v>-404</v>
      </c>
      <c r="AF17" s="52">
        <f t="shared" si="10"/>
        <v>-1491</v>
      </c>
      <c r="AG17" s="52">
        <v>-917</v>
      </c>
      <c r="AH17" s="52">
        <f t="shared" si="11"/>
        <v>805</v>
      </c>
      <c r="AI17" s="52">
        <f t="shared" si="12"/>
        <v>-2251</v>
      </c>
      <c r="AJ17" s="52">
        <f t="shared" si="13"/>
        <v>0</v>
      </c>
      <c r="AK17" s="52">
        <v>0</v>
      </c>
      <c r="AL17" s="52">
        <f t="shared" si="14"/>
        <v>0</v>
      </c>
      <c r="AM17" s="52">
        <f t="shared" si="15"/>
        <v>0</v>
      </c>
      <c r="AN17" s="52">
        <f t="shared" si="16"/>
        <v>0</v>
      </c>
      <c r="AO17" s="49">
        <f t="shared" si="17"/>
        <v>0</v>
      </c>
      <c r="AP17" s="49">
        <f t="shared" si="18"/>
        <v>0</v>
      </c>
      <c r="AQ17" s="49">
        <f t="shared" si="19"/>
        <v>0</v>
      </c>
      <c r="AR17" s="49">
        <f t="shared" si="19"/>
        <v>1246</v>
      </c>
    </row>
    <row r="18" spans="2:44" ht="12" customHeight="1" x14ac:dyDescent="0.2">
      <c r="B18" s="51"/>
      <c r="C18" s="67" t="s">
        <v>134</v>
      </c>
      <c r="D18" s="52">
        <v>-258</v>
      </c>
      <c r="E18" s="52">
        <v>-641</v>
      </c>
      <c r="F18" s="52">
        <v>-736</v>
      </c>
      <c r="G18" s="52">
        <v>-870</v>
      </c>
      <c r="H18" s="52">
        <v>-408</v>
      </c>
      <c r="I18" s="52">
        <v>-628</v>
      </c>
      <c r="J18" s="52">
        <v>-703</v>
      </c>
      <c r="K18" s="52">
        <v>-1530</v>
      </c>
      <c r="L18" s="52">
        <v>0</v>
      </c>
      <c r="M18" s="52">
        <v>-1038</v>
      </c>
      <c r="N18" s="52">
        <v>-1845</v>
      </c>
      <c r="O18" s="52">
        <v>-2025</v>
      </c>
      <c r="P18" s="52">
        <v>-36621</v>
      </c>
      <c r="Q18" s="52">
        <v>-36658</v>
      </c>
      <c r="R18" s="52">
        <v>-36859</v>
      </c>
      <c r="S18" s="52">
        <v>-37017</v>
      </c>
      <c r="T18" s="52">
        <v>-525</v>
      </c>
      <c r="U18" s="52">
        <v>-670</v>
      </c>
      <c r="V18" s="52">
        <v>-845</v>
      </c>
      <c r="W18" s="52">
        <v>-2881</v>
      </c>
      <c r="Y18" s="52">
        <v>-258</v>
      </c>
      <c r="Z18" s="52">
        <f t="shared" si="5"/>
        <v>-383</v>
      </c>
      <c r="AA18" s="52">
        <f t="shared" si="6"/>
        <v>-95</v>
      </c>
      <c r="AB18" s="52">
        <f t="shared" si="7"/>
        <v>-134</v>
      </c>
      <c r="AC18" s="52">
        <v>-408</v>
      </c>
      <c r="AD18" s="52">
        <f t="shared" si="8"/>
        <v>-220</v>
      </c>
      <c r="AE18" s="52">
        <f t="shared" si="9"/>
        <v>-75</v>
      </c>
      <c r="AF18" s="52">
        <f t="shared" si="10"/>
        <v>-827</v>
      </c>
      <c r="AG18" s="52">
        <v>0</v>
      </c>
      <c r="AH18" s="52">
        <f t="shared" si="11"/>
        <v>-1038</v>
      </c>
      <c r="AI18" s="52">
        <f t="shared" si="12"/>
        <v>-807</v>
      </c>
      <c r="AJ18" s="52">
        <f t="shared" si="13"/>
        <v>-180</v>
      </c>
      <c r="AK18" s="52">
        <v>-36621</v>
      </c>
      <c r="AL18" s="52">
        <f t="shared" si="14"/>
        <v>-37</v>
      </c>
      <c r="AM18" s="52">
        <f t="shared" si="15"/>
        <v>-201</v>
      </c>
      <c r="AN18" s="52">
        <f t="shared" si="16"/>
        <v>-158</v>
      </c>
      <c r="AO18" s="49">
        <f t="shared" si="17"/>
        <v>-525</v>
      </c>
      <c r="AP18" s="49">
        <f t="shared" si="18"/>
        <v>-145</v>
      </c>
      <c r="AQ18" s="49">
        <f t="shared" si="19"/>
        <v>-175</v>
      </c>
      <c r="AR18" s="49">
        <f t="shared" si="19"/>
        <v>-2036</v>
      </c>
    </row>
    <row r="19" spans="2:44" ht="12" customHeight="1" x14ac:dyDescent="0.2">
      <c r="B19" s="51"/>
      <c r="C19" s="67" t="s">
        <v>135</v>
      </c>
      <c r="D19" s="52"/>
      <c r="E19" s="52">
        <v>0</v>
      </c>
      <c r="F19" s="52">
        <v>-22</v>
      </c>
      <c r="G19" s="52">
        <v>0</v>
      </c>
      <c r="H19" s="52"/>
      <c r="I19" s="52">
        <v>0</v>
      </c>
      <c r="J19" s="52"/>
      <c r="K19" s="52">
        <v>0</v>
      </c>
      <c r="L19" s="52"/>
      <c r="M19" s="52">
        <v>0</v>
      </c>
      <c r="N19" s="52"/>
      <c r="O19" s="52">
        <v>537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-65</v>
      </c>
      <c r="V19" s="52">
        <v>-64</v>
      </c>
      <c r="W19" s="52"/>
      <c r="Y19" s="52"/>
      <c r="Z19" s="52">
        <f t="shared" si="5"/>
        <v>0</v>
      </c>
      <c r="AA19" s="52">
        <f t="shared" si="6"/>
        <v>-22</v>
      </c>
      <c r="AB19" s="52">
        <f t="shared" si="7"/>
        <v>22</v>
      </c>
      <c r="AC19" s="52"/>
      <c r="AD19" s="52">
        <f t="shared" si="8"/>
        <v>0</v>
      </c>
      <c r="AE19" s="52">
        <f t="shared" si="9"/>
        <v>0</v>
      </c>
      <c r="AF19" s="52">
        <f t="shared" si="10"/>
        <v>0</v>
      </c>
      <c r="AG19" s="52"/>
      <c r="AH19" s="52">
        <f t="shared" si="11"/>
        <v>0</v>
      </c>
      <c r="AI19" s="52">
        <f t="shared" si="12"/>
        <v>0</v>
      </c>
      <c r="AJ19" s="52">
        <f t="shared" si="13"/>
        <v>537</v>
      </c>
      <c r="AK19" s="52">
        <v>0</v>
      </c>
      <c r="AL19" s="52">
        <f t="shared" si="14"/>
        <v>0</v>
      </c>
      <c r="AM19" s="52">
        <f t="shared" si="15"/>
        <v>0</v>
      </c>
      <c r="AN19" s="52">
        <f t="shared" si="16"/>
        <v>0</v>
      </c>
      <c r="AO19" s="49">
        <f t="shared" si="17"/>
        <v>0</v>
      </c>
      <c r="AP19" s="49">
        <f t="shared" si="18"/>
        <v>-65</v>
      </c>
      <c r="AQ19" s="49">
        <f t="shared" si="19"/>
        <v>1</v>
      </c>
      <c r="AR19" s="49">
        <f t="shared" si="19"/>
        <v>64</v>
      </c>
    </row>
    <row r="20" spans="2:44" ht="12" customHeight="1" x14ac:dyDescent="0.2">
      <c r="B20" s="51"/>
      <c r="C20" s="46" t="s">
        <v>322</v>
      </c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>
        <v>10698</v>
      </c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49"/>
      <c r="AP20" s="49"/>
      <c r="AQ20" s="49"/>
      <c r="AR20" s="49"/>
    </row>
    <row r="21" spans="2:44" ht="12" customHeight="1" x14ac:dyDescent="0.2">
      <c r="B21" s="51"/>
      <c r="C21" s="67" t="s">
        <v>136</v>
      </c>
      <c r="D21" s="52"/>
      <c r="E21" s="52">
        <v>0</v>
      </c>
      <c r="F21" s="52"/>
      <c r="G21" s="52">
        <v>-40</v>
      </c>
      <c r="H21" s="52"/>
      <c r="I21" s="52">
        <v>0</v>
      </c>
      <c r="J21" s="52"/>
      <c r="K21" s="52">
        <v>-105</v>
      </c>
      <c r="L21" s="52">
        <v>0</v>
      </c>
      <c r="M21" s="52">
        <v>0</v>
      </c>
      <c r="N21" s="52">
        <v>0</v>
      </c>
      <c r="O21" s="52">
        <v>81</v>
      </c>
      <c r="P21" s="52">
        <v>0</v>
      </c>
      <c r="Q21" s="52">
        <v>0</v>
      </c>
      <c r="R21" s="52">
        <v>0</v>
      </c>
      <c r="S21" s="52">
        <v>-257</v>
      </c>
      <c r="T21" s="52">
        <v>0</v>
      </c>
      <c r="U21" s="52">
        <v>0</v>
      </c>
      <c r="V21" s="52">
        <v>0</v>
      </c>
      <c r="W21" s="52">
        <v>-325</v>
      </c>
      <c r="Y21" s="52"/>
      <c r="Z21" s="52">
        <f t="shared" si="5"/>
        <v>0</v>
      </c>
      <c r="AA21" s="52">
        <f t="shared" si="6"/>
        <v>0</v>
      </c>
      <c r="AB21" s="52">
        <f t="shared" si="7"/>
        <v>-40</v>
      </c>
      <c r="AC21" s="52"/>
      <c r="AD21" s="52">
        <f t="shared" si="8"/>
        <v>0</v>
      </c>
      <c r="AE21" s="52">
        <f t="shared" si="9"/>
        <v>0</v>
      </c>
      <c r="AF21" s="52">
        <f t="shared" si="10"/>
        <v>-105</v>
      </c>
      <c r="AG21" s="52">
        <v>0</v>
      </c>
      <c r="AH21" s="52">
        <f t="shared" si="11"/>
        <v>0</v>
      </c>
      <c r="AI21" s="52">
        <f t="shared" si="12"/>
        <v>0</v>
      </c>
      <c r="AJ21" s="52">
        <f t="shared" si="13"/>
        <v>81</v>
      </c>
      <c r="AK21" s="52">
        <v>0</v>
      </c>
      <c r="AL21" s="52">
        <f t="shared" si="14"/>
        <v>0</v>
      </c>
      <c r="AM21" s="52">
        <f t="shared" si="15"/>
        <v>0</v>
      </c>
      <c r="AN21" s="52">
        <f t="shared" si="16"/>
        <v>-257</v>
      </c>
      <c r="AO21" s="49">
        <f t="shared" si="17"/>
        <v>0</v>
      </c>
      <c r="AP21" s="49">
        <f t="shared" si="18"/>
        <v>0</v>
      </c>
      <c r="AQ21" s="49">
        <f t="shared" si="19"/>
        <v>0</v>
      </c>
      <c r="AR21" s="49">
        <f t="shared" si="19"/>
        <v>-325</v>
      </c>
    </row>
    <row r="22" spans="2:44" ht="12" customHeight="1" x14ac:dyDescent="0.2">
      <c r="B22" s="51"/>
      <c r="C22" s="67" t="s">
        <v>137</v>
      </c>
      <c r="D22" s="52">
        <v>-337</v>
      </c>
      <c r="E22" s="52">
        <v>-431</v>
      </c>
      <c r="F22" s="52">
        <v>-537</v>
      </c>
      <c r="G22" s="52">
        <v>-509</v>
      </c>
      <c r="H22" s="52">
        <v>-232</v>
      </c>
      <c r="I22" s="52">
        <v>5</v>
      </c>
      <c r="J22" s="52">
        <v>118</v>
      </c>
      <c r="K22" s="52">
        <v>381</v>
      </c>
      <c r="L22" s="52">
        <v>-900</v>
      </c>
      <c r="M22" s="52">
        <v>-668</v>
      </c>
      <c r="N22" s="52">
        <v>-608</v>
      </c>
      <c r="O22" s="52">
        <v>177</v>
      </c>
      <c r="P22" s="52">
        <v>-32</v>
      </c>
      <c r="Q22" s="52">
        <v>857</v>
      </c>
      <c r="R22" s="52">
        <v>1328</v>
      </c>
      <c r="S22" s="52">
        <v>3678</v>
      </c>
      <c r="T22" s="52">
        <v>-417</v>
      </c>
      <c r="U22" s="52">
        <v>4</v>
      </c>
      <c r="V22" s="52">
        <v>-494</v>
      </c>
      <c r="W22" s="52">
        <v>-3493</v>
      </c>
      <c r="Y22" s="52">
        <v>-337</v>
      </c>
      <c r="Z22" s="52">
        <f t="shared" si="5"/>
        <v>-94</v>
      </c>
      <c r="AA22" s="52">
        <f t="shared" si="6"/>
        <v>-106</v>
      </c>
      <c r="AB22" s="52">
        <f t="shared" si="7"/>
        <v>28</v>
      </c>
      <c r="AC22" s="52">
        <v>-232</v>
      </c>
      <c r="AD22" s="52">
        <f t="shared" si="8"/>
        <v>237</v>
      </c>
      <c r="AE22" s="52">
        <f t="shared" si="9"/>
        <v>113</v>
      </c>
      <c r="AF22" s="52">
        <f t="shared" si="10"/>
        <v>263</v>
      </c>
      <c r="AG22" s="52">
        <v>-900</v>
      </c>
      <c r="AH22" s="52">
        <f t="shared" si="11"/>
        <v>232</v>
      </c>
      <c r="AI22" s="52">
        <f t="shared" si="12"/>
        <v>60</v>
      </c>
      <c r="AJ22" s="52">
        <f t="shared" si="13"/>
        <v>785</v>
      </c>
      <c r="AK22" s="52">
        <v>-32</v>
      </c>
      <c r="AL22" s="52">
        <f t="shared" si="14"/>
        <v>889</v>
      </c>
      <c r="AM22" s="52">
        <f t="shared" si="15"/>
        <v>471</v>
      </c>
      <c r="AN22" s="52">
        <f t="shared" si="16"/>
        <v>2350</v>
      </c>
      <c r="AO22" s="49">
        <f t="shared" si="17"/>
        <v>-417</v>
      </c>
      <c r="AP22" s="49">
        <f t="shared" si="18"/>
        <v>421</v>
      </c>
      <c r="AQ22" s="49">
        <f t="shared" si="19"/>
        <v>-498</v>
      </c>
      <c r="AR22" s="49">
        <f t="shared" si="19"/>
        <v>-2999</v>
      </c>
    </row>
    <row r="23" spans="2:44" ht="12" customHeight="1" x14ac:dyDescent="0.2">
      <c r="B23" s="51"/>
      <c r="C23" s="67" t="s">
        <v>138</v>
      </c>
      <c r="D23" s="52">
        <v>1040</v>
      </c>
      <c r="E23" s="52">
        <v>2040</v>
      </c>
      <c r="F23" s="52">
        <v>2998</v>
      </c>
      <c r="G23" s="52">
        <v>4188</v>
      </c>
      <c r="H23" s="52">
        <v>1081</v>
      </c>
      <c r="I23" s="52">
        <v>2344</v>
      </c>
      <c r="J23" s="52">
        <v>3286</v>
      </c>
      <c r="K23" s="52">
        <v>4316</v>
      </c>
      <c r="L23" s="52">
        <v>920</v>
      </c>
      <c r="M23" s="52">
        <v>1323</v>
      </c>
      <c r="N23" s="52">
        <v>1837</v>
      </c>
      <c r="O23" s="52">
        <v>2191</v>
      </c>
      <c r="P23" s="52">
        <v>330</v>
      </c>
      <c r="Q23" s="52">
        <v>831</v>
      </c>
      <c r="R23" s="52">
        <v>1394</v>
      </c>
      <c r="S23" s="52">
        <v>2411</v>
      </c>
      <c r="T23" s="52">
        <v>1953</v>
      </c>
      <c r="U23" s="52">
        <v>5479</v>
      </c>
      <c r="V23" s="52">
        <v>10076</v>
      </c>
      <c r="W23" s="52">
        <v>14690</v>
      </c>
      <c r="Y23" s="52">
        <v>1040</v>
      </c>
      <c r="Z23" s="52">
        <f t="shared" si="5"/>
        <v>1000</v>
      </c>
      <c r="AA23" s="52">
        <f t="shared" si="6"/>
        <v>958</v>
      </c>
      <c r="AB23" s="52">
        <f t="shared" si="7"/>
        <v>1190</v>
      </c>
      <c r="AC23" s="52">
        <v>1081</v>
      </c>
      <c r="AD23" s="52">
        <f t="shared" si="8"/>
        <v>1263</v>
      </c>
      <c r="AE23" s="52">
        <f t="shared" si="9"/>
        <v>942</v>
      </c>
      <c r="AF23" s="52">
        <f t="shared" si="10"/>
        <v>1030</v>
      </c>
      <c r="AG23" s="52">
        <v>920</v>
      </c>
      <c r="AH23" s="52">
        <f t="shared" si="11"/>
        <v>403</v>
      </c>
      <c r="AI23" s="52">
        <f t="shared" si="12"/>
        <v>514</v>
      </c>
      <c r="AJ23" s="52">
        <f t="shared" si="13"/>
        <v>354</v>
      </c>
      <c r="AK23" s="52">
        <v>330</v>
      </c>
      <c r="AL23" s="52">
        <f t="shared" si="14"/>
        <v>501</v>
      </c>
      <c r="AM23" s="52">
        <f t="shared" si="15"/>
        <v>563</v>
      </c>
      <c r="AN23" s="52">
        <f t="shared" si="16"/>
        <v>1017</v>
      </c>
      <c r="AO23" s="49">
        <f t="shared" si="17"/>
        <v>1953</v>
      </c>
      <c r="AP23" s="49">
        <f t="shared" si="18"/>
        <v>3526</v>
      </c>
      <c r="AQ23" s="49">
        <f t="shared" si="19"/>
        <v>4597</v>
      </c>
      <c r="AR23" s="49">
        <f t="shared" si="19"/>
        <v>4614</v>
      </c>
    </row>
    <row r="24" spans="2:44" ht="12" customHeight="1" x14ac:dyDescent="0.2">
      <c r="B24" s="51"/>
      <c r="C24" s="67" t="s">
        <v>139</v>
      </c>
      <c r="D24" s="52">
        <v>-157</v>
      </c>
      <c r="E24" s="52">
        <v>-453</v>
      </c>
      <c r="F24" s="52">
        <v>-933</v>
      </c>
      <c r="G24" s="52">
        <v>-1342</v>
      </c>
      <c r="H24" s="52">
        <v>-235</v>
      </c>
      <c r="I24" s="52">
        <v>-563</v>
      </c>
      <c r="J24" s="52">
        <v>-1166</v>
      </c>
      <c r="K24" s="52">
        <v>-1393</v>
      </c>
      <c r="L24" s="52">
        <v>6</v>
      </c>
      <c r="M24" s="52">
        <v>-400</v>
      </c>
      <c r="N24" s="52">
        <v>-859</v>
      </c>
      <c r="O24" s="52">
        <v>-1352</v>
      </c>
      <c r="P24" s="52">
        <v>-302</v>
      </c>
      <c r="Q24" s="52">
        <v>-582</v>
      </c>
      <c r="R24" s="52">
        <v>-961</v>
      </c>
      <c r="S24" s="52">
        <v>-1636</v>
      </c>
      <c r="T24" s="52">
        <v>-93</v>
      </c>
      <c r="U24" s="52">
        <v>0</v>
      </c>
      <c r="V24" s="52">
        <v>0</v>
      </c>
      <c r="W24" s="52">
        <v>-444</v>
      </c>
      <c r="Y24" s="52">
        <v>-157</v>
      </c>
      <c r="Z24" s="52">
        <f t="shared" si="5"/>
        <v>-296</v>
      </c>
      <c r="AA24" s="52">
        <f t="shared" si="6"/>
        <v>-480</v>
      </c>
      <c r="AB24" s="52">
        <f t="shared" si="7"/>
        <v>-409</v>
      </c>
      <c r="AC24" s="52">
        <v>-235</v>
      </c>
      <c r="AD24" s="52">
        <f t="shared" si="8"/>
        <v>-328</v>
      </c>
      <c r="AE24" s="52">
        <f t="shared" si="9"/>
        <v>-603</v>
      </c>
      <c r="AF24" s="52">
        <f t="shared" si="10"/>
        <v>-227</v>
      </c>
      <c r="AG24" s="52">
        <v>6</v>
      </c>
      <c r="AH24" s="52">
        <f t="shared" si="11"/>
        <v>-406</v>
      </c>
      <c r="AI24" s="52">
        <f t="shared" si="12"/>
        <v>-459</v>
      </c>
      <c r="AJ24" s="52">
        <f t="shared" si="13"/>
        <v>-493</v>
      </c>
      <c r="AK24" s="52">
        <v>-302</v>
      </c>
      <c r="AL24" s="52">
        <f t="shared" si="14"/>
        <v>-280</v>
      </c>
      <c r="AM24" s="52">
        <f t="shared" si="15"/>
        <v>-379</v>
      </c>
      <c r="AN24" s="52">
        <f t="shared" si="16"/>
        <v>-675</v>
      </c>
      <c r="AO24" s="49">
        <f t="shared" si="17"/>
        <v>-93</v>
      </c>
      <c r="AP24" s="49">
        <f t="shared" si="18"/>
        <v>93</v>
      </c>
      <c r="AQ24" s="49">
        <f t="shared" si="19"/>
        <v>0</v>
      </c>
      <c r="AR24" s="49">
        <f t="shared" si="19"/>
        <v>-444</v>
      </c>
    </row>
    <row r="25" spans="2:44" ht="12" customHeight="1" x14ac:dyDescent="0.2">
      <c r="B25" s="51"/>
      <c r="C25" s="67" t="s">
        <v>28</v>
      </c>
      <c r="D25" s="52"/>
      <c r="E25" s="52"/>
      <c r="F25" s="52"/>
      <c r="G25" s="52">
        <v>0</v>
      </c>
      <c r="H25" s="52"/>
      <c r="I25" s="52">
        <v>0</v>
      </c>
      <c r="J25" s="52"/>
      <c r="K25" s="52">
        <v>0</v>
      </c>
      <c r="L25" s="52"/>
      <c r="M25" s="52">
        <v>0</v>
      </c>
      <c r="N25" s="52"/>
      <c r="O25" s="52">
        <v>0</v>
      </c>
      <c r="P25" s="52"/>
      <c r="Q25" s="52">
        <v>0</v>
      </c>
      <c r="R25" s="52"/>
      <c r="S25" s="52">
        <v>0</v>
      </c>
      <c r="T25" s="52">
        <v>0</v>
      </c>
      <c r="U25" s="52">
        <v>0</v>
      </c>
      <c r="V25" s="52">
        <v>0</v>
      </c>
      <c r="W25" s="52">
        <v>0</v>
      </c>
      <c r="Y25" s="52"/>
      <c r="Z25" s="52">
        <f t="shared" si="5"/>
        <v>0</v>
      </c>
      <c r="AA25" s="52">
        <f t="shared" si="6"/>
        <v>0</v>
      </c>
      <c r="AB25" s="52">
        <f t="shared" si="7"/>
        <v>0</v>
      </c>
      <c r="AC25" s="52"/>
      <c r="AD25" s="52">
        <f t="shared" si="8"/>
        <v>0</v>
      </c>
      <c r="AE25" s="52">
        <f t="shared" si="9"/>
        <v>0</v>
      </c>
      <c r="AF25" s="52">
        <f t="shared" si="10"/>
        <v>0</v>
      </c>
      <c r="AG25" s="52"/>
      <c r="AH25" s="52">
        <f t="shared" si="11"/>
        <v>0</v>
      </c>
      <c r="AI25" s="52">
        <f t="shared" si="12"/>
        <v>0</v>
      </c>
      <c r="AJ25" s="52">
        <f t="shared" si="13"/>
        <v>0</v>
      </c>
      <c r="AK25" s="52"/>
      <c r="AL25" s="52">
        <f t="shared" si="14"/>
        <v>0</v>
      </c>
      <c r="AM25" s="52">
        <f t="shared" si="15"/>
        <v>0</v>
      </c>
      <c r="AN25" s="52">
        <f t="shared" si="16"/>
        <v>0</v>
      </c>
      <c r="AO25" s="49">
        <f t="shared" si="17"/>
        <v>0</v>
      </c>
      <c r="AP25" s="49">
        <f t="shared" si="18"/>
        <v>0</v>
      </c>
      <c r="AQ25" s="49">
        <f t="shared" si="19"/>
        <v>0</v>
      </c>
      <c r="AR25" s="49">
        <f t="shared" si="19"/>
        <v>0</v>
      </c>
    </row>
    <row r="26" spans="2:44" ht="12" customHeight="1" x14ac:dyDescent="0.2">
      <c r="B26" s="51"/>
      <c r="C26" s="67" t="s">
        <v>140</v>
      </c>
      <c r="D26" s="52">
        <v>-4</v>
      </c>
      <c r="E26" s="52">
        <v>-23</v>
      </c>
      <c r="F26" s="52">
        <v>-35</v>
      </c>
      <c r="G26" s="52">
        <v>-47</v>
      </c>
      <c r="H26" s="52">
        <v>-12</v>
      </c>
      <c r="I26" s="52">
        <v>-23</v>
      </c>
      <c r="J26" s="52">
        <v>-36</v>
      </c>
      <c r="K26" s="52">
        <v>-104</v>
      </c>
      <c r="L26" s="52">
        <v>-33</v>
      </c>
      <c r="M26" s="52">
        <v>-67</v>
      </c>
      <c r="N26" s="52">
        <v>-113</v>
      </c>
      <c r="O26" s="52">
        <v>-146</v>
      </c>
      <c r="P26" s="52">
        <v>-36</v>
      </c>
      <c r="Q26" s="52">
        <v>-70</v>
      </c>
      <c r="R26" s="52">
        <v>-105</v>
      </c>
      <c r="S26" s="52">
        <v>-187</v>
      </c>
      <c r="T26" s="52">
        <v>-20</v>
      </c>
      <c r="U26" s="52">
        <v>-54</v>
      </c>
      <c r="V26" s="52">
        <v>-103</v>
      </c>
      <c r="W26" s="52">
        <v>-178</v>
      </c>
      <c r="Y26" s="52">
        <v>-4</v>
      </c>
      <c r="Z26" s="52">
        <f t="shared" si="5"/>
        <v>-19</v>
      </c>
      <c r="AA26" s="52">
        <f t="shared" si="6"/>
        <v>-12</v>
      </c>
      <c r="AB26" s="52">
        <f t="shared" si="7"/>
        <v>-12</v>
      </c>
      <c r="AC26" s="52">
        <v>-12</v>
      </c>
      <c r="AD26" s="52">
        <f t="shared" si="8"/>
        <v>-11</v>
      </c>
      <c r="AE26" s="52">
        <f t="shared" si="9"/>
        <v>-13</v>
      </c>
      <c r="AF26" s="52">
        <f t="shared" si="10"/>
        <v>-68</v>
      </c>
      <c r="AG26" s="52">
        <v>-33</v>
      </c>
      <c r="AH26" s="52">
        <f t="shared" si="11"/>
        <v>-34</v>
      </c>
      <c r="AI26" s="52">
        <f t="shared" si="12"/>
        <v>-46</v>
      </c>
      <c r="AJ26" s="52">
        <f t="shared" si="13"/>
        <v>-33</v>
      </c>
      <c r="AK26" s="52">
        <v>-36</v>
      </c>
      <c r="AL26" s="52">
        <f t="shared" si="14"/>
        <v>-34</v>
      </c>
      <c r="AM26" s="52">
        <f t="shared" si="15"/>
        <v>-35</v>
      </c>
      <c r="AN26" s="52">
        <f t="shared" si="16"/>
        <v>-82</v>
      </c>
      <c r="AO26" s="49">
        <f t="shared" si="17"/>
        <v>-20</v>
      </c>
      <c r="AP26" s="49">
        <f t="shared" si="18"/>
        <v>-34</v>
      </c>
      <c r="AQ26" s="49">
        <f t="shared" si="19"/>
        <v>-49</v>
      </c>
      <c r="AR26" s="49">
        <f t="shared" si="19"/>
        <v>-75</v>
      </c>
    </row>
    <row r="27" spans="2:44" ht="12" customHeight="1" x14ac:dyDescent="0.2">
      <c r="B27" s="51"/>
      <c r="C27" s="67" t="s">
        <v>141</v>
      </c>
      <c r="D27" s="52"/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Y27" s="52"/>
      <c r="Z27" s="52">
        <f t="shared" si="5"/>
        <v>0</v>
      </c>
      <c r="AA27" s="52">
        <f t="shared" si="6"/>
        <v>0</v>
      </c>
      <c r="AB27" s="52">
        <f t="shared" si="7"/>
        <v>0</v>
      </c>
      <c r="AC27" s="52">
        <f>H27</f>
        <v>0</v>
      </c>
      <c r="AD27" s="52">
        <f t="shared" si="8"/>
        <v>0</v>
      </c>
      <c r="AE27" s="52">
        <f t="shared" si="9"/>
        <v>0</v>
      </c>
      <c r="AF27" s="52">
        <f t="shared" si="10"/>
        <v>0</v>
      </c>
      <c r="AG27" s="52">
        <f>L27</f>
        <v>0</v>
      </c>
      <c r="AH27" s="52">
        <f t="shared" si="11"/>
        <v>0</v>
      </c>
      <c r="AI27" s="52">
        <f t="shared" si="12"/>
        <v>0</v>
      </c>
      <c r="AJ27" s="52">
        <f t="shared" si="13"/>
        <v>0</v>
      </c>
      <c r="AK27" s="52">
        <f>P27</f>
        <v>0</v>
      </c>
      <c r="AL27" s="52">
        <f t="shared" si="14"/>
        <v>0</v>
      </c>
      <c r="AM27" s="52">
        <f t="shared" si="15"/>
        <v>0</v>
      </c>
      <c r="AN27" s="52">
        <f t="shared" si="16"/>
        <v>0</v>
      </c>
      <c r="AO27" s="49">
        <f t="shared" si="17"/>
        <v>0</v>
      </c>
      <c r="AP27" s="49">
        <f t="shared" si="18"/>
        <v>0</v>
      </c>
      <c r="AQ27" s="49">
        <f t="shared" si="19"/>
        <v>0</v>
      </c>
      <c r="AR27" s="49">
        <f t="shared" si="19"/>
        <v>0</v>
      </c>
    </row>
    <row r="28" spans="2:44" ht="12" customHeight="1" x14ac:dyDescent="0.2">
      <c r="B28" s="51"/>
      <c r="C28" s="67" t="s">
        <v>142</v>
      </c>
      <c r="D28" s="52"/>
      <c r="E28" s="52"/>
      <c r="F28" s="52">
        <v>0</v>
      </c>
      <c r="G28" s="52"/>
      <c r="H28" s="52">
        <v>0</v>
      </c>
      <c r="I28" s="52"/>
      <c r="J28" s="52">
        <v>0</v>
      </c>
      <c r="K28" s="52"/>
      <c r="L28" s="52">
        <v>0</v>
      </c>
      <c r="M28" s="52"/>
      <c r="N28" s="52">
        <v>0</v>
      </c>
      <c r="O28" s="52"/>
      <c r="P28" s="52">
        <v>0</v>
      </c>
      <c r="Q28" s="52">
        <v>0</v>
      </c>
      <c r="R28" s="52">
        <v>0</v>
      </c>
      <c r="S28" s="52"/>
      <c r="T28" s="52">
        <v>0</v>
      </c>
      <c r="U28" s="52"/>
      <c r="V28" s="52">
        <v>0</v>
      </c>
      <c r="W28" s="52"/>
      <c r="Y28" s="52"/>
      <c r="Z28" s="52">
        <f t="shared" ref="Z28" si="20">E28-D28</f>
        <v>0</v>
      </c>
      <c r="AA28" s="52">
        <f t="shared" ref="AA28" si="21">F28-E28</f>
        <v>0</v>
      </c>
      <c r="AB28" s="52">
        <f t="shared" ref="AB28" si="22">G28-F28</f>
        <v>0</v>
      </c>
      <c r="AC28" s="52">
        <f>H28</f>
        <v>0</v>
      </c>
      <c r="AD28" s="52">
        <f t="shared" ref="AD28" si="23">I28-H28</f>
        <v>0</v>
      </c>
      <c r="AE28" s="52">
        <f t="shared" ref="AE28" si="24">J28-I28</f>
        <v>0</v>
      </c>
      <c r="AF28" s="52">
        <f t="shared" ref="AF28" si="25">K28-J28</f>
        <v>0</v>
      </c>
      <c r="AG28" s="52">
        <f>L28</f>
        <v>0</v>
      </c>
      <c r="AH28" s="52">
        <f t="shared" ref="AH28" si="26">M28-L28</f>
        <v>0</v>
      </c>
      <c r="AI28" s="52">
        <f t="shared" ref="AI28" si="27">N28-M28</f>
        <v>0</v>
      </c>
      <c r="AJ28" s="52">
        <f t="shared" ref="AJ28" si="28">O28-N28</f>
        <v>0</v>
      </c>
      <c r="AK28" s="52">
        <f>P28</f>
        <v>0</v>
      </c>
      <c r="AL28" s="52">
        <f t="shared" ref="AL28" si="29">Q28-P28</f>
        <v>0</v>
      </c>
      <c r="AM28" s="52">
        <f t="shared" ref="AM28" si="30">R28-Q28</f>
        <v>0</v>
      </c>
      <c r="AN28" s="52">
        <f t="shared" ref="AN28" si="31">S28-R28</f>
        <v>0</v>
      </c>
      <c r="AO28" s="49">
        <f t="shared" ref="AO28" si="32">T28</f>
        <v>0</v>
      </c>
      <c r="AP28" s="49">
        <f>U28-T28</f>
        <v>0</v>
      </c>
      <c r="AQ28" s="49">
        <f>V28-U28</f>
        <v>0</v>
      </c>
      <c r="AR28" s="49">
        <f>W28-V28</f>
        <v>0</v>
      </c>
    </row>
    <row r="29" spans="2:44" ht="12" customHeight="1" x14ac:dyDescent="0.2">
      <c r="B29" s="51"/>
      <c r="C29" s="67" t="s">
        <v>143</v>
      </c>
      <c r="D29" s="52"/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Y29" s="52"/>
      <c r="Z29" s="52">
        <f>E28-D28</f>
        <v>0</v>
      </c>
      <c r="AA29" s="52">
        <f>F28-E28</f>
        <v>0</v>
      </c>
      <c r="AB29" s="52">
        <f>G28-F28</f>
        <v>0</v>
      </c>
      <c r="AC29" s="52">
        <v>0</v>
      </c>
      <c r="AD29" s="52">
        <f>I28-H28</f>
        <v>0</v>
      </c>
      <c r="AE29" s="52">
        <f>J28-I28</f>
        <v>0</v>
      </c>
      <c r="AF29" s="52">
        <f>K28-J28</f>
        <v>0</v>
      </c>
      <c r="AG29" s="52">
        <v>0</v>
      </c>
      <c r="AH29" s="52">
        <f>M28-L28</f>
        <v>0</v>
      </c>
      <c r="AI29" s="52">
        <f>N28-M28</f>
        <v>0</v>
      </c>
      <c r="AJ29" s="52">
        <f>O28-N28</f>
        <v>0</v>
      </c>
      <c r="AK29" s="52">
        <v>0</v>
      </c>
      <c r="AL29" s="52">
        <f>Q28-P28</f>
        <v>0</v>
      </c>
      <c r="AM29" s="52">
        <f>R28-Q28</f>
        <v>0</v>
      </c>
      <c r="AN29" s="52">
        <f>S28-R28</f>
        <v>0</v>
      </c>
      <c r="AO29" s="49">
        <f>T28</f>
        <v>0</v>
      </c>
      <c r="AP29" s="49">
        <f>U28-T28</f>
        <v>0</v>
      </c>
      <c r="AQ29" s="49">
        <f>V28-U28</f>
        <v>0</v>
      </c>
      <c r="AR29" s="49">
        <f>W28-V28</f>
        <v>0</v>
      </c>
    </row>
    <row r="30" spans="2:44" ht="12" customHeight="1" x14ac:dyDescent="0.2">
      <c r="B30" s="51"/>
      <c r="C30" s="67" t="s">
        <v>144</v>
      </c>
      <c r="D30" s="52">
        <v>687</v>
      </c>
      <c r="E30" s="52">
        <v>2301</v>
      </c>
      <c r="F30" s="52">
        <v>2073</v>
      </c>
      <c r="G30" s="52">
        <v>1347</v>
      </c>
      <c r="H30" s="52">
        <v>133</v>
      </c>
      <c r="I30" s="52">
        <v>-700</v>
      </c>
      <c r="J30" s="52">
        <v>-810</v>
      </c>
      <c r="K30" s="52">
        <v>-4608</v>
      </c>
      <c r="L30" s="52">
        <v>-468</v>
      </c>
      <c r="M30" s="52">
        <v>1813</v>
      </c>
      <c r="N30" s="52">
        <v>1534</v>
      </c>
      <c r="O30" s="52">
        <v>1600</v>
      </c>
      <c r="P30" s="52">
        <v>-183</v>
      </c>
      <c r="Q30" s="52">
        <v>5052</v>
      </c>
      <c r="R30" s="52">
        <v>5600</v>
      </c>
      <c r="S30" s="52">
        <v>6673</v>
      </c>
      <c r="T30" s="52">
        <v>-716</v>
      </c>
      <c r="U30" s="52">
        <v>-1833</v>
      </c>
      <c r="V30" s="52">
        <v>13077</v>
      </c>
      <c r="W30" s="52">
        <v>3373</v>
      </c>
      <c r="Y30" s="52">
        <v>687</v>
      </c>
      <c r="Z30" s="52">
        <f>E30-D30</f>
        <v>1614</v>
      </c>
      <c r="AA30" s="52">
        <f>F30-E30</f>
        <v>-228</v>
      </c>
      <c r="AB30" s="52">
        <f>G30-F30</f>
        <v>-726</v>
      </c>
      <c r="AC30" s="52">
        <v>133</v>
      </c>
      <c r="AD30" s="52">
        <f>I30-H30</f>
        <v>-833</v>
      </c>
      <c r="AE30" s="52">
        <f>J30-I30</f>
        <v>-110</v>
      </c>
      <c r="AF30" s="52">
        <f>K30-J30</f>
        <v>-3798</v>
      </c>
      <c r="AG30" s="52">
        <v>-468</v>
      </c>
      <c r="AH30" s="52">
        <f>M30-L30</f>
        <v>2281</v>
      </c>
      <c r="AI30" s="52">
        <f>N30-M30</f>
        <v>-279</v>
      </c>
      <c r="AJ30" s="52">
        <f>O30-N30</f>
        <v>66</v>
      </c>
      <c r="AK30" s="52">
        <v>-183</v>
      </c>
      <c r="AL30" s="52">
        <f>Q30-P30</f>
        <v>5235</v>
      </c>
      <c r="AM30" s="52">
        <f>R30-Q30</f>
        <v>548</v>
      </c>
      <c r="AN30" s="52">
        <f>S30-R30</f>
        <v>1073</v>
      </c>
      <c r="AO30" s="49">
        <f>T30</f>
        <v>-716</v>
      </c>
      <c r="AP30" s="49">
        <f>U30-T30</f>
        <v>-1117</v>
      </c>
      <c r="AQ30" s="49">
        <f>V30-U30</f>
        <v>14910</v>
      </c>
      <c r="AR30" s="49">
        <f>W30-V30</f>
        <v>-9704</v>
      </c>
    </row>
    <row r="31" spans="2:44" ht="12" customHeight="1" x14ac:dyDescent="0.2">
      <c r="B31" s="226" t="s">
        <v>145</v>
      </c>
      <c r="C31" s="227"/>
      <c r="D31" s="68">
        <f t="shared" ref="D31:I31" si="33">SUM(D11:D12)</f>
        <v>31213</v>
      </c>
      <c r="E31" s="68">
        <f t="shared" si="33"/>
        <v>70208</v>
      </c>
      <c r="F31" s="68">
        <f t="shared" si="33"/>
        <v>103936</v>
      </c>
      <c r="G31" s="68">
        <f t="shared" si="33"/>
        <v>137567</v>
      </c>
      <c r="H31" s="68">
        <f t="shared" si="33"/>
        <v>33850</v>
      </c>
      <c r="I31" s="68">
        <f t="shared" si="33"/>
        <v>66225</v>
      </c>
      <c r="J31" s="68">
        <f>SUM(J11:J12)</f>
        <v>97057</v>
      </c>
      <c r="K31" s="68">
        <f t="shared" ref="K31:R31" si="34">SUM(K11:K12)</f>
        <v>118767</v>
      </c>
      <c r="L31" s="68">
        <f t="shared" si="34"/>
        <v>35572</v>
      </c>
      <c r="M31" s="68">
        <f t="shared" si="34"/>
        <v>70469</v>
      </c>
      <c r="N31" s="68">
        <f t="shared" si="34"/>
        <v>101705</v>
      </c>
      <c r="O31" s="68">
        <f t="shared" si="34"/>
        <v>133126</v>
      </c>
      <c r="P31" s="68">
        <f t="shared" si="34"/>
        <v>30756</v>
      </c>
      <c r="Q31" s="68">
        <f t="shared" si="34"/>
        <v>63901</v>
      </c>
      <c r="R31" s="68">
        <f t="shared" si="34"/>
        <v>95533</v>
      </c>
      <c r="S31" s="68">
        <f t="shared" ref="S31:W31" si="35">SUM(S11:S12)</f>
        <v>114681</v>
      </c>
      <c r="T31" s="68">
        <f t="shared" si="35"/>
        <v>12938</v>
      </c>
      <c r="U31" s="68">
        <f t="shared" si="35"/>
        <v>36471</v>
      </c>
      <c r="V31" s="68">
        <f t="shared" si="35"/>
        <v>66214</v>
      </c>
      <c r="W31" s="68">
        <f t="shared" si="35"/>
        <v>98246</v>
      </c>
      <c r="Y31" s="68">
        <f t="shared" ref="Y31:AP31" si="36">SUM(Y11:Y12)</f>
        <v>31213</v>
      </c>
      <c r="Z31" s="68">
        <f t="shared" si="36"/>
        <v>38995</v>
      </c>
      <c r="AA31" s="68">
        <f t="shared" si="36"/>
        <v>33728</v>
      </c>
      <c r="AB31" s="68">
        <f t="shared" si="36"/>
        <v>33631</v>
      </c>
      <c r="AC31" s="68">
        <f t="shared" si="36"/>
        <v>33850</v>
      </c>
      <c r="AD31" s="68">
        <f t="shared" si="36"/>
        <v>32375</v>
      </c>
      <c r="AE31" s="68">
        <f t="shared" si="36"/>
        <v>30832</v>
      </c>
      <c r="AF31" s="68">
        <f t="shared" si="36"/>
        <v>21710</v>
      </c>
      <c r="AG31" s="68">
        <f t="shared" si="36"/>
        <v>35572</v>
      </c>
      <c r="AH31" s="68">
        <f t="shared" si="36"/>
        <v>34897</v>
      </c>
      <c r="AI31" s="68">
        <f t="shared" si="36"/>
        <v>31236</v>
      </c>
      <c r="AJ31" s="68">
        <f t="shared" si="36"/>
        <v>31421</v>
      </c>
      <c r="AK31" s="68">
        <f t="shared" si="36"/>
        <v>30756</v>
      </c>
      <c r="AL31" s="68">
        <f t="shared" si="36"/>
        <v>33145</v>
      </c>
      <c r="AM31" s="68">
        <f t="shared" si="36"/>
        <v>31632</v>
      </c>
      <c r="AN31" s="68">
        <f t="shared" si="36"/>
        <v>19148</v>
      </c>
      <c r="AO31" s="68">
        <f t="shared" si="36"/>
        <v>12938</v>
      </c>
      <c r="AP31" s="68">
        <f t="shared" si="36"/>
        <v>23533</v>
      </c>
      <c r="AQ31" s="68">
        <f t="shared" ref="AQ31:AR31" si="37">SUM(AQ11:AQ12)</f>
        <v>29743</v>
      </c>
      <c r="AR31" s="68">
        <f t="shared" si="37"/>
        <v>21334</v>
      </c>
    </row>
    <row r="32" spans="2:44" ht="12" customHeight="1" x14ac:dyDescent="0.2">
      <c r="B32" s="51"/>
      <c r="C32" s="67" t="s">
        <v>146</v>
      </c>
      <c r="D32" s="52">
        <v>-10636</v>
      </c>
      <c r="E32" s="52">
        <v>-43431</v>
      </c>
      <c r="F32" s="52">
        <v>-57905</v>
      </c>
      <c r="G32" s="52">
        <v>-39950</v>
      </c>
      <c r="H32" s="52">
        <v>-9151</v>
      </c>
      <c r="I32" s="52">
        <v>-10633</v>
      </c>
      <c r="J32" s="52">
        <v>-12015</v>
      </c>
      <c r="K32" s="52">
        <v>13927</v>
      </c>
      <c r="L32" s="52">
        <v>-6282</v>
      </c>
      <c r="M32" s="52">
        <v>-17455</v>
      </c>
      <c r="N32" s="52">
        <v>-21904</v>
      </c>
      <c r="O32" s="52">
        <v>-3376</v>
      </c>
      <c r="P32" s="52">
        <v>-27763</v>
      </c>
      <c r="Q32" s="52">
        <v>-63892</v>
      </c>
      <c r="R32" s="52">
        <v>-82448</v>
      </c>
      <c r="S32" s="52">
        <v>-83860</v>
      </c>
      <c r="T32" s="52">
        <v>-20121</v>
      </c>
      <c r="U32" s="52">
        <v>-31182</v>
      </c>
      <c r="V32" s="52">
        <v>-33480</v>
      </c>
      <c r="W32" s="52">
        <v>-12682</v>
      </c>
      <c r="Y32" s="52">
        <v>-10636</v>
      </c>
      <c r="Z32" s="52">
        <f t="shared" ref="Z32:AB39" si="38">E32-D32</f>
        <v>-32795</v>
      </c>
      <c r="AA32" s="52">
        <f t="shared" si="38"/>
        <v>-14474</v>
      </c>
      <c r="AB32" s="52">
        <f t="shared" si="38"/>
        <v>17955</v>
      </c>
      <c r="AC32" s="52">
        <v>-9151</v>
      </c>
      <c r="AD32" s="52">
        <f t="shared" ref="AD32:AF39" si="39">I32-H32</f>
        <v>-1482</v>
      </c>
      <c r="AE32" s="52">
        <f t="shared" si="39"/>
        <v>-1382</v>
      </c>
      <c r="AF32" s="52">
        <f t="shared" si="39"/>
        <v>25942</v>
      </c>
      <c r="AG32" s="52">
        <v>-6282</v>
      </c>
      <c r="AH32" s="52">
        <f t="shared" ref="AH32:AJ39" si="40">M32-L32</f>
        <v>-11173</v>
      </c>
      <c r="AI32" s="52">
        <f t="shared" si="40"/>
        <v>-4449</v>
      </c>
      <c r="AJ32" s="52">
        <f t="shared" si="40"/>
        <v>18528</v>
      </c>
      <c r="AK32" s="52">
        <v>-27763</v>
      </c>
      <c r="AL32" s="52">
        <f t="shared" ref="AL32:AN39" si="41">Q32-P32</f>
        <v>-36129</v>
      </c>
      <c r="AM32" s="52">
        <f t="shared" si="41"/>
        <v>-18556</v>
      </c>
      <c r="AN32" s="52">
        <f t="shared" si="41"/>
        <v>-1412</v>
      </c>
      <c r="AO32" s="49">
        <f t="shared" ref="AO32:AO39" si="42">T32</f>
        <v>-20121</v>
      </c>
      <c r="AP32" s="49">
        <f t="shared" ref="AP32:AR39" si="43">U32-T32</f>
        <v>-11061</v>
      </c>
      <c r="AQ32" s="49">
        <f t="shared" si="43"/>
        <v>-2298</v>
      </c>
      <c r="AR32" s="49">
        <f t="shared" si="43"/>
        <v>20798</v>
      </c>
    </row>
    <row r="33" spans="2:44" ht="12" customHeight="1" x14ac:dyDescent="0.2">
      <c r="B33" s="51"/>
      <c r="C33" s="67" t="s">
        <v>147</v>
      </c>
      <c r="D33" s="52"/>
      <c r="E33" s="52">
        <v>0</v>
      </c>
      <c r="F33" s="52">
        <v>0</v>
      </c>
      <c r="G33" s="52">
        <v>-6502</v>
      </c>
      <c r="H33" s="52">
        <v>406</v>
      </c>
      <c r="I33" s="52">
        <v>813</v>
      </c>
      <c r="J33" s="52">
        <v>1219</v>
      </c>
      <c r="K33" s="52">
        <v>-8694</v>
      </c>
      <c r="L33" s="52">
        <v>406</v>
      </c>
      <c r="M33" s="52">
        <v>813</v>
      </c>
      <c r="N33" s="52">
        <v>8478</v>
      </c>
      <c r="O33" s="52">
        <v>11945</v>
      </c>
      <c r="P33" s="52">
        <v>406</v>
      </c>
      <c r="Q33" s="52">
        <v>813</v>
      </c>
      <c r="R33" s="52">
        <v>1219</v>
      </c>
      <c r="S33" s="52">
        <v>1625</v>
      </c>
      <c r="T33" s="52">
        <v>406</v>
      </c>
      <c r="U33" s="52">
        <v>813</v>
      </c>
      <c r="V33" s="52">
        <v>1219</v>
      </c>
      <c r="W33" s="52">
        <v>1625</v>
      </c>
      <c r="Y33" s="52"/>
      <c r="Z33" s="52">
        <f t="shared" si="38"/>
        <v>0</v>
      </c>
      <c r="AA33" s="52">
        <f t="shared" si="38"/>
        <v>0</v>
      </c>
      <c r="AB33" s="52">
        <f t="shared" si="38"/>
        <v>-6502</v>
      </c>
      <c r="AC33" s="52">
        <v>406</v>
      </c>
      <c r="AD33" s="52">
        <f t="shared" si="39"/>
        <v>407</v>
      </c>
      <c r="AE33" s="52">
        <f t="shared" si="39"/>
        <v>406</v>
      </c>
      <c r="AF33" s="52">
        <f t="shared" si="39"/>
        <v>-9913</v>
      </c>
      <c r="AG33" s="52">
        <v>406</v>
      </c>
      <c r="AH33" s="52">
        <f t="shared" si="40"/>
        <v>407</v>
      </c>
      <c r="AI33" s="52">
        <f t="shared" si="40"/>
        <v>7665</v>
      </c>
      <c r="AJ33" s="52">
        <f t="shared" si="40"/>
        <v>3467</v>
      </c>
      <c r="AK33" s="52">
        <v>406</v>
      </c>
      <c r="AL33" s="52">
        <f t="shared" si="41"/>
        <v>407</v>
      </c>
      <c r="AM33" s="52">
        <f t="shared" si="41"/>
        <v>406</v>
      </c>
      <c r="AN33" s="52">
        <f t="shared" si="41"/>
        <v>406</v>
      </c>
      <c r="AO33" s="49">
        <f t="shared" si="42"/>
        <v>406</v>
      </c>
      <c r="AP33" s="49">
        <f t="shared" si="43"/>
        <v>407</v>
      </c>
      <c r="AQ33" s="49">
        <f t="shared" si="43"/>
        <v>406</v>
      </c>
      <c r="AR33" s="49">
        <f t="shared" si="43"/>
        <v>406</v>
      </c>
    </row>
    <row r="34" spans="2:44" ht="12" customHeight="1" x14ac:dyDescent="0.2">
      <c r="B34" s="51"/>
      <c r="C34" s="67" t="s">
        <v>148</v>
      </c>
      <c r="D34" s="52">
        <v>32962</v>
      </c>
      <c r="E34" s="52">
        <v>27094</v>
      </c>
      <c r="F34" s="52">
        <v>35777</v>
      </c>
      <c r="G34" s="52">
        <v>22483</v>
      </c>
      <c r="H34" s="52">
        <v>1963</v>
      </c>
      <c r="I34" s="52">
        <v>8559</v>
      </c>
      <c r="J34" s="52">
        <v>-15245</v>
      </c>
      <c r="K34" s="52">
        <v>-4716</v>
      </c>
      <c r="L34" s="52">
        <v>-4609</v>
      </c>
      <c r="M34" s="52">
        <v>-8395</v>
      </c>
      <c r="N34" s="52">
        <v>-11585</v>
      </c>
      <c r="O34" s="52">
        <v>19072</v>
      </c>
      <c r="P34" s="52">
        <v>-14287</v>
      </c>
      <c r="Q34" s="52">
        <v>-13727</v>
      </c>
      <c r="R34" s="52">
        <v>-12257</v>
      </c>
      <c r="S34" s="52">
        <v>1552</v>
      </c>
      <c r="T34" s="52">
        <v>-14613</v>
      </c>
      <c r="U34" s="52">
        <v>-45203</v>
      </c>
      <c r="V34" s="52">
        <v>-40423</v>
      </c>
      <c r="W34" s="52">
        <v>-49607</v>
      </c>
      <c r="Y34" s="52">
        <v>32962</v>
      </c>
      <c r="Z34" s="52">
        <f t="shared" si="38"/>
        <v>-5868</v>
      </c>
      <c r="AA34" s="52">
        <f t="shared" si="38"/>
        <v>8683</v>
      </c>
      <c r="AB34" s="52">
        <f t="shared" si="38"/>
        <v>-13294</v>
      </c>
      <c r="AC34" s="52">
        <v>1963</v>
      </c>
      <c r="AD34" s="52">
        <f t="shared" si="39"/>
        <v>6596</v>
      </c>
      <c r="AE34" s="52">
        <f t="shared" si="39"/>
        <v>-23804</v>
      </c>
      <c r="AF34" s="52">
        <f t="shared" si="39"/>
        <v>10529</v>
      </c>
      <c r="AG34" s="52">
        <v>-4609</v>
      </c>
      <c r="AH34" s="52">
        <f t="shared" si="40"/>
        <v>-3786</v>
      </c>
      <c r="AI34" s="52">
        <f t="shared" si="40"/>
        <v>-3190</v>
      </c>
      <c r="AJ34" s="52">
        <f t="shared" si="40"/>
        <v>30657</v>
      </c>
      <c r="AK34" s="52">
        <v>-14287</v>
      </c>
      <c r="AL34" s="52">
        <f t="shared" si="41"/>
        <v>560</v>
      </c>
      <c r="AM34" s="52">
        <f t="shared" si="41"/>
        <v>1470</v>
      </c>
      <c r="AN34" s="52">
        <f t="shared" si="41"/>
        <v>13809</v>
      </c>
      <c r="AO34" s="49">
        <f t="shared" si="42"/>
        <v>-14613</v>
      </c>
      <c r="AP34" s="49">
        <f t="shared" si="43"/>
        <v>-30590</v>
      </c>
      <c r="AQ34" s="49">
        <f t="shared" si="43"/>
        <v>4780</v>
      </c>
      <c r="AR34" s="49">
        <f t="shared" si="43"/>
        <v>-9184</v>
      </c>
    </row>
    <row r="35" spans="2:44" ht="12" customHeight="1" x14ac:dyDescent="0.2">
      <c r="B35" s="51"/>
      <c r="C35" s="67" t="s">
        <v>149</v>
      </c>
      <c r="D35" s="52">
        <v>-9190</v>
      </c>
      <c r="E35" s="52">
        <v>14090</v>
      </c>
      <c r="F35" s="52">
        <v>11373</v>
      </c>
      <c r="G35" s="52">
        <v>12778</v>
      </c>
      <c r="H35" s="52">
        <v>239</v>
      </c>
      <c r="I35" s="52">
        <v>-8696</v>
      </c>
      <c r="J35" s="52">
        <v>7372</v>
      </c>
      <c r="K35" s="52">
        <v>11030</v>
      </c>
      <c r="L35" s="52">
        <v>18726</v>
      </c>
      <c r="M35" s="52">
        <v>5936</v>
      </c>
      <c r="N35" s="52">
        <v>4364</v>
      </c>
      <c r="O35" s="52">
        <v>-21440</v>
      </c>
      <c r="P35" s="52">
        <v>27443</v>
      </c>
      <c r="Q35" s="52">
        <v>32635</v>
      </c>
      <c r="R35" s="52">
        <v>23008</v>
      </c>
      <c r="S35" s="52">
        <v>25245</v>
      </c>
      <c r="T35" s="52">
        <v>30217</v>
      </c>
      <c r="U35" s="52">
        <v>33508</v>
      </c>
      <c r="V35" s="52">
        <v>24844</v>
      </c>
      <c r="W35" s="52">
        <v>38617</v>
      </c>
      <c r="Y35" s="52">
        <v>-9190</v>
      </c>
      <c r="Z35" s="52">
        <f t="shared" si="38"/>
        <v>23280</v>
      </c>
      <c r="AA35" s="52">
        <f t="shared" si="38"/>
        <v>-2717</v>
      </c>
      <c r="AB35" s="52">
        <f t="shared" si="38"/>
        <v>1405</v>
      </c>
      <c r="AC35" s="52">
        <v>239</v>
      </c>
      <c r="AD35" s="52">
        <f t="shared" si="39"/>
        <v>-8935</v>
      </c>
      <c r="AE35" s="52">
        <f t="shared" si="39"/>
        <v>16068</v>
      </c>
      <c r="AF35" s="52">
        <f t="shared" si="39"/>
        <v>3658</v>
      </c>
      <c r="AG35" s="52">
        <v>18726</v>
      </c>
      <c r="AH35" s="52">
        <f t="shared" si="40"/>
        <v>-12790</v>
      </c>
      <c r="AI35" s="52">
        <f t="shared" si="40"/>
        <v>-1572</v>
      </c>
      <c r="AJ35" s="52">
        <f t="shared" si="40"/>
        <v>-25804</v>
      </c>
      <c r="AK35" s="52">
        <v>27443</v>
      </c>
      <c r="AL35" s="52">
        <f t="shared" si="41"/>
        <v>5192</v>
      </c>
      <c r="AM35" s="52">
        <f t="shared" si="41"/>
        <v>-9627</v>
      </c>
      <c r="AN35" s="52">
        <f t="shared" si="41"/>
        <v>2237</v>
      </c>
      <c r="AO35" s="49">
        <f t="shared" si="42"/>
        <v>30217</v>
      </c>
      <c r="AP35" s="49">
        <f t="shared" si="43"/>
        <v>3291</v>
      </c>
      <c r="AQ35" s="49">
        <f t="shared" si="43"/>
        <v>-8664</v>
      </c>
      <c r="AR35" s="49">
        <f t="shared" si="43"/>
        <v>13773</v>
      </c>
    </row>
    <row r="36" spans="2:44" ht="12" customHeight="1" x14ac:dyDescent="0.2">
      <c r="B36" s="51"/>
      <c r="C36" s="67" t="s">
        <v>150</v>
      </c>
      <c r="D36" s="52">
        <v>-2130</v>
      </c>
      <c r="E36" s="52">
        <v>-14163</v>
      </c>
      <c r="F36" s="52">
        <v>-16700</v>
      </c>
      <c r="G36" s="52">
        <v>-16521</v>
      </c>
      <c r="H36" s="52">
        <v>15</v>
      </c>
      <c r="I36" s="52">
        <v>977</v>
      </c>
      <c r="J36" s="52">
        <v>6191</v>
      </c>
      <c r="K36" s="52">
        <v>9503</v>
      </c>
      <c r="L36" s="52">
        <v>1488</v>
      </c>
      <c r="M36" s="52">
        <v>1439</v>
      </c>
      <c r="N36" s="52">
        <v>4172</v>
      </c>
      <c r="O36" s="52">
        <v>851</v>
      </c>
      <c r="P36" s="52">
        <v>183</v>
      </c>
      <c r="Q36" s="52">
        <v>-564</v>
      </c>
      <c r="R36" s="52">
        <v>-4882</v>
      </c>
      <c r="S36" s="52">
        <v>-7063</v>
      </c>
      <c r="T36" s="52">
        <v>2207</v>
      </c>
      <c r="U36" s="52">
        <v>-2377</v>
      </c>
      <c r="V36" s="52">
        <v>-2563</v>
      </c>
      <c r="W36" s="52">
        <v>-1423</v>
      </c>
      <c r="Y36" s="52">
        <v>-2130</v>
      </c>
      <c r="Z36" s="52">
        <f t="shared" si="38"/>
        <v>-12033</v>
      </c>
      <c r="AA36" s="52">
        <f t="shared" si="38"/>
        <v>-2537</v>
      </c>
      <c r="AB36" s="52">
        <f t="shared" si="38"/>
        <v>179</v>
      </c>
      <c r="AC36" s="52">
        <v>15</v>
      </c>
      <c r="AD36" s="52">
        <f t="shared" si="39"/>
        <v>962</v>
      </c>
      <c r="AE36" s="52">
        <f t="shared" si="39"/>
        <v>5214</v>
      </c>
      <c r="AF36" s="52">
        <f t="shared" si="39"/>
        <v>3312</v>
      </c>
      <c r="AG36" s="52">
        <v>1488</v>
      </c>
      <c r="AH36" s="52">
        <f t="shared" si="40"/>
        <v>-49</v>
      </c>
      <c r="AI36" s="52">
        <f t="shared" si="40"/>
        <v>2733</v>
      </c>
      <c r="AJ36" s="52">
        <f t="shared" si="40"/>
        <v>-3321</v>
      </c>
      <c r="AK36" s="52">
        <v>183</v>
      </c>
      <c r="AL36" s="52">
        <f t="shared" si="41"/>
        <v>-747</v>
      </c>
      <c r="AM36" s="52">
        <f t="shared" si="41"/>
        <v>-4318</v>
      </c>
      <c r="AN36" s="52">
        <f t="shared" si="41"/>
        <v>-2181</v>
      </c>
      <c r="AO36" s="49">
        <f t="shared" si="42"/>
        <v>2207</v>
      </c>
      <c r="AP36" s="49">
        <f t="shared" si="43"/>
        <v>-4584</v>
      </c>
      <c r="AQ36" s="49">
        <f t="shared" si="43"/>
        <v>-186</v>
      </c>
      <c r="AR36" s="49">
        <f t="shared" si="43"/>
        <v>1140</v>
      </c>
    </row>
    <row r="37" spans="2:44" ht="12" customHeight="1" x14ac:dyDescent="0.2">
      <c r="B37" s="51"/>
      <c r="C37" s="67" t="s">
        <v>151</v>
      </c>
      <c r="D37" s="52">
        <v>0</v>
      </c>
      <c r="E37" s="52">
        <v>0</v>
      </c>
      <c r="F37" s="52">
        <v>0</v>
      </c>
      <c r="G37" s="52">
        <v>-604</v>
      </c>
      <c r="H37" s="52">
        <v>87</v>
      </c>
      <c r="I37" s="52">
        <v>412</v>
      </c>
      <c r="J37" s="52">
        <v>186</v>
      </c>
      <c r="K37" s="52">
        <v>270</v>
      </c>
      <c r="L37" s="52">
        <v>-54</v>
      </c>
      <c r="M37" s="52">
        <v>62</v>
      </c>
      <c r="N37" s="52">
        <v>36</v>
      </c>
      <c r="O37" s="52">
        <v>-347</v>
      </c>
      <c r="P37" s="52">
        <v>20</v>
      </c>
      <c r="Q37" s="52">
        <v>107</v>
      </c>
      <c r="R37" s="52">
        <v>294</v>
      </c>
      <c r="S37" s="52">
        <v>223</v>
      </c>
      <c r="T37" s="52">
        <v>-419</v>
      </c>
      <c r="U37" s="52">
        <v>-121</v>
      </c>
      <c r="V37" s="52">
        <v>556</v>
      </c>
      <c r="W37" s="52">
        <v>556</v>
      </c>
      <c r="Y37" s="52">
        <v>0</v>
      </c>
      <c r="Z37" s="52">
        <f t="shared" si="38"/>
        <v>0</v>
      </c>
      <c r="AA37" s="52">
        <f t="shared" si="38"/>
        <v>0</v>
      </c>
      <c r="AB37" s="52">
        <f t="shared" si="38"/>
        <v>-604</v>
      </c>
      <c r="AC37" s="52">
        <v>87</v>
      </c>
      <c r="AD37" s="52">
        <f t="shared" si="39"/>
        <v>325</v>
      </c>
      <c r="AE37" s="52">
        <f t="shared" si="39"/>
        <v>-226</v>
      </c>
      <c r="AF37" s="52">
        <f t="shared" si="39"/>
        <v>84</v>
      </c>
      <c r="AG37" s="52">
        <v>-54</v>
      </c>
      <c r="AH37" s="52">
        <f t="shared" si="40"/>
        <v>116</v>
      </c>
      <c r="AI37" s="52">
        <f t="shared" si="40"/>
        <v>-26</v>
      </c>
      <c r="AJ37" s="52">
        <f t="shared" si="40"/>
        <v>-383</v>
      </c>
      <c r="AK37" s="52">
        <v>20</v>
      </c>
      <c r="AL37" s="52">
        <f t="shared" si="41"/>
        <v>87</v>
      </c>
      <c r="AM37" s="52">
        <f t="shared" si="41"/>
        <v>187</v>
      </c>
      <c r="AN37" s="52">
        <f t="shared" si="41"/>
        <v>-71</v>
      </c>
      <c r="AO37" s="49">
        <f t="shared" si="42"/>
        <v>-419</v>
      </c>
      <c r="AP37" s="49">
        <f t="shared" si="43"/>
        <v>298</v>
      </c>
      <c r="AQ37" s="49">
        <f t="shared" si="43"/>
        <v>677</v>
      </c>
      <c r="AR37" s="49">
        <f t="shared" si="43"/>
        <v>0</v>
      </c>
    </row>
    <row r="38" spans="2:44" ht="12" customHeight="1" x14ac:dyDescent="0.2">
      <c r="B38" s="51"/>
      <c r="C38" s="67" t="s">
        <v>152</v>
      </c>
      <c r="D38" s="52">
        <v>-3500</v>
      </c>
      <c r="E38" s="52">
        <v>-2652</v>
      </c>
      <c r="F38" s="52">
        <v>-1447</v>
      </c>
      <c r="G38" s="52">
        <v>-244</v>
      </c>
      <c r="H38" s="52">
        <v>-3710</v>
      </c>
      <c r="I38" s="52">
        <v>-619</v>
      </c>
      <c r="J38" s="52">
        <v>-496</v>
      </c>
      <c r="K38" s="52">
        <v>-2167</v>
      </c>
      <c r="L38" s="52">
        <v>-2713</v>
      </c>
      <c r="M38" s="52">
        <v>-907</v>
      </c>
      <c r="N38" s="52">
        <v>-270</v>
      </c>
      <c r="O38" s="52">
        <v>764</v>
      </c>
      <c r="P38" s="52">
        <v>-3381</v>
      </c>
      <c r="Q38" s="52">
        <v>-1994</v>
      </c>
      <c r="R38" s="52">
        <v>-1897</v>
      </c>
      <c r="S38" s="52">
        <v>-1629</v>
      </c>
      <c r="T38" s="52">
        <v>-1501</v>
      </c>
      <c r="U38" s="52">
        <v>-923</v>
      </c>
      <c r="V38" s="52">
        <v>-389</v>
      </c>
      <c r="W38" s="52">
        <v>666</v>
      </c>
      <c r="Y38" s="52">
        <v>-3500</v>
      </c>
      <c r="Z38" s="52">
        <f t="shared" si="38"/>
        <v>848</v>
      </c>
      <c r="AA38" s="52">
        <f t="shared" si="38"/>
        <v>1205</v>
      </c>
      <c r="AB38" s="52">
        <f t="shared" si="38"/>
        <v>1203</v>
      </c>
      <c r="AC38" s="52">
        <v>-3710</v>
      </c>
      <c r="AD38" s="52">
        <f t="shared" si="39"/>
        <v>3091</v>
      </c>
      <c r="AE38" s="52">
        <f t="shared" si="39"/>
        <v>123</v>
      </c>
      <c r="AF38" s="52">
        <f t="shared" si="39"/>
        <v>-1671</v>
      </c>
      <c r="AG38" s="52">
        <v>-2713</v>
      </c>
      <c r="AH38" s="52">
        <f t="shared" si="40"/>
        <v>1806</v>
      </c>
      <c r="AI38" s="52">
        <f t="shared" si="40"/>
        <v>637</v>
      </c>
      <c r="AJ38" s="52">
        <f t="shared" si="40"/>
        <v>1034</v>
      </c>
      <c r="AK38" s="52">
        <v>-3381</v>
      </c>
      <c r="AL38" s="52">
        <f t="shared" si="41"/>
        <v>1387</v>
      </c>
      <c r="AM38" s="52">
        <f t="shared" si="41"/>
        <v>97</v>
      </c>
      <c r="AN38" s="52">
        <f t="shared" si="41"/>
        <v>268</v>
      </c>
      <c r="AO38" s="49">
        <f t="shared" si="42"/>
        <v>-1501</v>
      </c>
      <c r="AP38" s="49">
        <f t="shared" si="43"/>
        <v>578</v>
      </c>
      <c r="AQ38" s="49">
        <f t="shared" si="43"/>
        <v>534</v>
      </c>
      <c r="AR38" s="49">
        <f t="shared" si="43"/>
        <v>1055</v>
      </c>
    </row>
    <row r="39" spans="2:44" ht="12" customHeight="1" x14ac:dyDescent="0.2">
      <c r="B39" s="51"/>
      <c r="C39" s="67" t="s">
        <v>144</v>
      </c>
      <c r="D39" s="52">
        <v>298</v>
      </c>
      <c r="E39" s="52">
        <v>474</v>
      </c>
      <c r="F39" s="52">
        <v>173</v>
      </c>
      <c r="G39" s="52">
        <v>0</v>
      </c>
      <c r="H39" s="52"/>
      <c r="I39" s="52">
        <v>-11</v>
      </c>
      <c r="J39" s="52">
        <v>0</v>
      </c>
      <c r="K39" s="52">
        <v>0</v>
      </c>
      <c r="L39" s="52">
        <v>0</v>
      </c>
      <c r="M39" s="52">
        <v>-266</v>
      </c>
      <c r="N39" s="52">
        <v>-167</v>
      </c>
      <c r="O39" s="52">
        <v>0</v>
      </c>
      <c r="P39" s="52">
        <v>0</v>
      </c>
      <c r="Q39" s="52">
        <v>-120</v>
      </c>
      <c r="R39" s="52">
        <v>2297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Y39" s="52">
        <v>298</v>
      </c>
      <c r="Z39" s="52">
        <f t="shared" si="38"/>
        <v>176</v>
      </c>
      <c r="AA39" s="52">
        <f t="shared" si="38"/>
        <v>-301</v>
      </c>
      <c r="AB39" s="52">
        <f t="shared" si="38"/>
        <v>-173</v>
      </c>
      <c r="AC39" s="52"/>
      <c r="AD39" s="52">
        <f t="shared" si="39"/>
        <v>-11</v>
      </c>
      <c r="AE39" s="52">
        <f t="shared" si="39"/>
        <v>11</v>
      </c>
      <c r="AF39" s="52">
        <f t="shared" si="39"/>
        <v>0</v>
      </c>
      <c r="AG39" s="52">
        <v>0</v>
      </c>
      <c r="AH39" s="52">
        <f t="shared" si="40"/>
        <v>-266</v>
      </c>
      <c r="AI39" s="52">
        <f t="shared" si="40"/>
        <v>99</v>
      </c>
      <c r="AJ39" s="52">
        <f t="shared" si="40"/>
        <v>167</v>
      </c>
      <c r="AK39" s="52">
        <v>0</v>
      </c>
      <c r="AL39" s="52">
        <f t="shared" si="41"/>
        <v>-120</v>
      </c>
      <c r="AM39" s="52">
        <f t="shared" si="41"/>
        <v>2417</v>
      </c>
      <c r="AN39" s="52">
        <f t="shared" si="41"/>
        <v>-2297</v>
      </c>
      <c r="AO39" s="49">
        <f t="shared" si="42"/>
        <v>0</v>
      </c>
      <c r="AP39" s="49">
        <f t="shared" si="43"/>
        <v>0</v>
      </c>
      <c r="AQ39" s="49">
        <f t="shared" si="43"/>
        <v>0</v>
      </c>
      <c r="AR39" s="49">
        <f t="shared" si="43"/>
        <v>0</v>
      </c>
    </row>
    <row r="40" spans="2:44" ht="12" customHeight="1" x14ac:dyDescent="0.2">
      <c r="B40" s="226" t="s">
        <v>153</v>
      </c>
      <c r="C40" s="227"/>
      <c r="D40" s="68">
        <f t="shared" ref="D40:I40" si="44">SUM(D31:D39)</f>
        <v>39017</v>
      </c>
      <c r="E40" s="68">
        <f t="shared" si="44"/>
        <v>51620</v>
      </c>
      <c r="F40" s="68">
        <f t="shared" si="44"/>
        <v>75207</v>
      </c>
      <c r="G40" s="68">
        <f t="shared" si="44"/>
        <v>109007</v>
      </c>
      <c r="H40" s="68">
        <f t="shared" si="44"/>
        <v>23699</v>
      </c>
      <c r="I40" s="68">
        <f t="shared" si="44"/>
        <v>57027</v>
      </c>
      <c r="J40" s="68">
        <f>SUM(J31:J39)</f>
        <v>84269</v>
      </c>
      <c r="K40" s="68">
        <f t="shared" ref="K40:R40" si="45">SUM(K31:K39)</f>
        <v>137920</v>
      </c>
      <c r="L40" s="68">
        <f t="shared" si="45"/>
        <v>42534</v>
      </c>
      <c r="M40" s="68">
        <f t="shared" si="45"/>
        <v>51696</v>
      </c>
      <c r="N40" s="68">
        <f t="shared" si="45"/>
        <v>84829</v>
      </c>
      <c r="O40" s="68">
        <f t="shared" si="45"/>
        <v>140595</v>
      </c>
      <c r="P40" s="68">
        <f t="shared" si="45"/>
        <v>13377</v>
      </c>
      <c r="Q40" s="68">
        <f t="shared" si="45"/>
        <v>17159</v>
      </c>
      <c r="R40" s="68">
        <f t="shared" si="45"/>
        <v>20867</v>
      </c>
      <c r="S40" s="68">
        <f t="shared" ref="S40:W40" si="46">SUM(S31:S39)</f>
        <v>50774</v>
      </c>
      <c r="T40" s="68">
        <f t="shared" si="46"/>
        <v>9114</v>
      </c>
      <c r="U40" s="68">
        <f t="shared" si="46"/>
        <v>-9014</v>
      </c>
      <c r="V40" s="68">
        <f t="shared" si="46"/>
        <v>15978</v>
      </c>
      <c r="W40" s="68">
        <f t="shared" si="46"/>
        <v>75998</v>
      </c>
      <c r="Y40" s="68">
        <f t="shared" ref="Y40:AD40" si="47">SUM(Y31:Y39)</f>
        <v>39017</v>
      </c>
      <c r="Z40" s="68">
        <f t="shared" si="47"/>
        <v>12603</v>
      </c>
      <c r="AA40" s="68">
        <f t="shared" si="47"/>
        <v>23587</v>
      </c>
      <c r="AB40" s="68">
        <f t="shared" si="47"/>
        <v>33800</v>
      </c>
      <c r="AC40" s="68">
        <f t="shared" si="47"/>
        <v>23699</v>
      </c>
      <c r="AD40" s="68">
        <f t="shared" si="47"/>
        <v>33328</v>
      </c>
      <c r="AE40" s="68">
        <f>SUM(AE31:AE39)</f>
        <v>27242</v>
      </c>
      <c r="AF40" s="68">
        <f t="shared" ref="AF40:AK40" si="48">SUM(AF31:AF39)</f>
        <v>53651</v>
      </c>
      <c r="AG40" s="68">
        <f t="shared" si="48"/>
        <v>42534</v>
      </c>
      <c r="AH40" s="68">
        <f t="shared" si="48"/>
        <v>9162</v>
      </c>
      <c r="AI40" s="68">
        <f t="shared" si="48"/>
        <v>33133</v>
      </c>
      <c r="AJ40" s="68">
        <f t="shared" si="48"/>
        <v>55766</v>
      </c>
      <c r="AK40" s="68">
        <f t="shared" si="48"/>
        <v>13377</v>
      </c>
      <c r="AL40" s="68">
        <f t="shared" ref="AL40:AM40" si="49">SUM(AL31:AL39)</f>
        <v>3782</v>
      </c>
      <c r="AM40" s="68">
        <f t="shared" si="49"/>
        <v>3708</v>
      </c>
      <c r="AN40" s="68">
        <f t="shared" ref="AN40:AO40" si="50">SUM(AN31:AN39)</f>
        <v>29907</v>
      </c>
      <c r="AO40" s="68">
        <f t="shared" si="50"/>
        <v>9114</v>
      </c>
      <c r="AP40" s="68">
        <f t="shared" ref="AP40:AQ40" si="51">SUM(AP31:AP39)</f>
        <v>-18128</v>
      </c>
      <c r="AQ40" s="68">
        <f t="shared" si="51"/>
        <v>24992</v>
      </c>
      <c r="AR40" s="68">
        <f t="shared" ref="AR40" si="52">SUM(AR31:AR39)</f>
        <v>49322</v>
      </c>
    </row>
    <row r="41" spans="2:44" ht="12" customHeight="1" x14ac:dyDescent="0.2">
      <c r="B41" s="51"/>
      <c r="C41" s="67" t="s">
        <v>154</v>
      </c>
      <c r="D41" s="52">
        <v>0</v>
      </c>
      <c r="E41" s="52">
        <v>0</v>
      </c>
      <c r="F41" s="52">
        <v>0</v>
      </c>
      <c r="G41" s="52">
        <v>0</v>
      </c>
      <c r="H41" s="52">
        <v>0</v>
      </c>
      <c r="I41" s="52">
        <v>0</v>
      </c>
      <c r="J41" s="52">
        <v>0</v>
      </c>
      <c r="K41" s="52">
        <v>0</v>
      </c>
      <c r="L41" s="52">
        <v>0</v>
      </c>
      <c r="M41" s="52">
        <v>0</v>
      </c>
      <c r="N41" s="52">
        <v>0</v>
      </c>
      <c r="O41" s="52">
        <v>0</v>
      </c>
      <c r="P41" s="52">
        <v>0</v>
      </c>
      <c r="Q41" s="52">
        <v>0</v>
      </c>
      <c r="R41" s="52">
        <v>0</v>
      </c>
      <c r="S41" s="52">
        <v>0</v>
      </c>
      <c r="T41" s="52">
        <v>0</v>
      </c>
      <c r="U41" s="52">
        <v>0</v>
      </c>
      <c r="V41" s="52">
        <v>0</v>
      </c>
      <c r="W41" s="52">
        <v>0</v>
      </c>
      <c r="Y41" s="52">
        <v>0</v>
      </c>
      <c r="Z41" s="52">
        <f t="shared" ref="Z41:AB43" si="53">E41-D41</f>
        <v>0</v>
      </c>
      <c r="AA41" s="52">
        <f t="shared" si="53"/>
        <v>0</v>
      </c>
      <c r="AB41" s="52">
        <f t="shared" si="53"/>
        <v>0</v>
      </c>
      <c r="AC41" s="52">
        <v>0</v>
      </c>
      <c r="AD41" s="52">
        <f t="shared" ref="AD41:AF43" si="54">I41-H41</f>
        <v>0</v>
      </c>
      <c r="AE41" s="52">
        <f t="shared" si="54"/>
        <v>0</v>
      </c>
      <c r="AF41" s="52">
        <f t="shared" si="54"/>
        <v>0</v>
      </c>
      <c r="AG41" s="52">
        <v>0</v>
      </c>
      <c r="AH41" s="52">
        <f t="shared" ref="AH41:AJ43" si="55">M41-L41</f>
        <v>0</v>
      </c>
      <c r="AI41" s="52">
        <f t="shared" si="55"/>
        <v>0</v>
      </c>
      <c r="AJ41" s="52">
        <f t="shared" si="55"/>
        <v>0</v>
      </c>
      <c r="AK41" s="52">
        <v>0</v>
      </c>
      <c r="AL41" s="52">
        <f t="shared" ref="AL41:AN43" si="56">Q41-P41</f>
        <v>0</v>
      </c>
      <c r="AM41" s="52">
        <f t="shared" si="56"/>
        <v>0</v>
      </c>
      <c r="AN41" s="52">
        <f t="shared" si="56"/>
        <v>0</v>
      </c>
      <c r="AO41" s="49">
        <f>T41</f>
        <v>0</v>
      </c>
      <c r="AP41" s="49">
        <f t="shared" ref="AP41:AR43" si="57">U41-T41</f>
        <v>0</v>
      </c>
      <c r="AQ41" s="49">
        <f t="shared" si="57"/>
        <v>0</v>
      </c>
      <c r="AR41" s="49">
        <f t="shared" si="57"/>
        <v>0</v>
      </c>
    </row>
    <row r="42" spans="2:44" ht="12" customHeight="1" x14ac:dyDescent="0.2">
      <c r="B42" s="51"/>
      <c r="C42" s="67" t="s">
        <v>301</v>
      </c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>
        <v>58</v>
      </c>
      <c r="R42" s="52">
        <v>341</v>
      </c>
      <c r="S42" s="52"/>
      <c r="T42" s="52">
        <v>0</v>
      </c>
      <c r="U42" s="52">
        <v>538</v>
      </c>
      <c r="V42" s="52">
        <v>1432</v>
      </c>
      <c r="W42" s="52">
        <v>1427</v>
      </c>
      <c r="Y42" s="52"/>
      <c r="Z42" s="52">
        <f t="shared" si="53"/>
        <v>0</v>
      </c>
      <c r="AA42" s="52">
        <f t="shared" si="53"/>
        <v>0</v>
      </c>
      <c r="AB42" s="52">
        <f t="shared" si="53"/>
        <v>0</v>
      </c>
      <c r="AC42" s="52">
        <v>0</v>
      </c>
      <c r="AD42" s="52">
        <f t="shared" si="54"/>
        <v>0</v>
      </c>
      <c r="AE42" s="52">
        <f t="shared" si="54"/>
        <v>0</v>
      </c>
      <c r="AF42" s="52">
        <f t="shared" si="54"/>
        <v>0</v>
      </c>
      <c r="AG42" s="52">
        <v>0</v>
      </c>
      <c r="AH42" s="52">
        <f t="shared" si="55"/>
        <v>0</v>
      </c>
      <c r="AI42" s="52">
        <f t="shared" si="55"/>
        <v>0</v>
      </c>
      <c r="AJ42" s="52">
        <f t="shared" si="55"/>
        <v>0</v>
      </c>
      <c r="AK42" s="52">
        <v>0</v>
      </c>
      <c r="AL42" s="52">
        <f t="shared" si="56"/>
        <v>58</v>
      </c>
      <c r="AM42" s="52">
        <f t="shared" si="56"/>
        <v>283</v>
      </c>
      <c r="AN42" s="52">
        <f t="shared" si="56"/>
        <v>-341</v>
      </c>
      <c r="AO42" s="49">
        <f>T42</f>
        <v>0</v>
      </c>
      <c r="AP42" s="49">
        <f t="shared" si="57"/>
        <v>538</v>
      </c>
      <c r="AQ42" s="49">
        <f t="shared" si="57"/>
        <v>894</v>
      </c>
      <c r="AR42" s="49">
        <f t="shared" si="57"/>
        <v>-5</v>
      </c>
    </row>
    <row r="43" spans="2:44" ht="12" customHeight="1" x14ac:dyDescent="0.2">
      <c r="B43" s="51"/>
      <c r="C43" s="67" t="s">
        <v>155</v>
      </c>
      <c r="D43" s="52">
        <v>-7538</v>
      </c>
      <c r="E43" s="52">
        <v>-11381</v>
      </c>
      <c r="F43" s="52">
        <v>-15118</v>
      </c>
      <c r="G43" s="52">
        <v>-19224</v>
      </c>
      <c r="H43" s="52">
        <v>-5983</v>
      </c>
      <c r="I43" s="52">
        <v>-9412</v>
      </c>
      <c r="J43" s="52">
        <v>-12679</v>
      </c>
      <c r="K43" s="52">
        <v>-16617</v>
      </c>
      <c r="L43" s="52">
        <v>-6181</v>
      </c>
      <c r="M43" s="52">
        <v>-7909</v>
      </c>
      <c r="N43" s="52">
        <v>-13880</v>
      </c>
      <c r="O43" s="52">
        <v>-15574</v>
      </c>
      <c r="P43" s="52">
        <v>-8432</v>
      </c>
      <c r="Q43" s="52">
        <v>-12185</v>
      </c>
      <c r="R43" s="52">
        <v>-16128</v>
      </c>
      <c r="S43" s="52">
        <v>-19210</v>
      </c>
      <c r="T43" s="52">
        <v>-4096</v>
      </c>
      <c r="U43" s="52">
        <v>-17836</v>
      </c>
      <c r="V43" s="52">
        <v>-21798</v>
      </c>
      <c r="W43" s="52">
        <v>-25272</v>
      </c>
      <c r="Y43" s="52">
        <v>-7538</v>
      </c>
      <c r="Z43" s="52">
        <f t="shared" si="53"/>
        <v>-3843</v>
      </c>
      <c r="AA43" s="52">
        <f t="shared" si="53"/>
        <v>-3737</v>
      </c>
      <c r="AB43" s="52">
        <f t="shared" si="53"/>
        <v>-4106</v>
      </c>
      <c r="AC43" s="52">
        <v>-5983</v>
      </c>
      <c r="AD43" s="52">
        <f t="shared" si="54"/>
        <v>-3429</v>
      </c>
      <c r="AE43" s="52">
        <f t="shared" si="54"/>
        <v>-3267</v>
      </c>
      <c r="AF43" s="52">
        <f t="shared" si="54"/>
        <v>-3938</v>
      </c>
      <c r="AG43" s="52">
        <v>-6181</v>
      </c>
      <c r="AH43" s="52">
        <f t="shared" si="55"/>
        <v>-1728</v>
      </c>
      <c r="AI43" s="52">
        <f t="shared" si="55"/>
        <v>-5971</v>
      </c>
      <c r="AJ43" s="52">
        <f t="shared" si="55"/>
        <v>-1694</v>
      </c>
      <c r="AK43" s="52">
        <v>-8432</v>
      </c>
      <c r="AL43" s="52">
        <f t="shared" si="56"/>
        <v>-3753</v>
      </c>
      <c r="AM43" s="52">
        <f t="shared" si="56"/>
        <v>-3943</v>
      </c>
      <c r="AN43" s="52">
        <f t="shared" si="56"/>
        <v>-3082</v>
      </c>
      <c r="AO43" s="49">
        <f>T43</f>
        <v>-4096</v>
      </c>
      <c r="AP43" s="49">
        <f t="shared" si="57"/>
        <v>-13740</v>
      </c>
      <c r="AQ43" s="49">
        <f t="shared" si="57"/>
        <v>-3962</v>
      </c>
      <c r="AR43" s="49">
        <f t="shared" si="57"/>
        <v>-3474</v>
      </c>
    </row>
    <row r="44" spans="2:44" ht="12" customHeight="1" x14ac:dyDescent="0.2">
      <c r="B44" s="226" t="s">
        <v>156</v>
      </c>
      <c r="C44" s="227"/>
      <c r="D44" s="68">
        <f t="shared" ref="D44:I44" si="58">SUM(D40:D43)</f>
        <v>31479</v>
      </c>
      <c r="E44" s="68">
        <f t="shared" si="58"/>
        <v>40239</v>
      </c>
      <c r="F44" s="68">
        <f t="shared" si="58"/>
        <v>60089</v>
      </c>
      <c r="G44" s="68">
        <f t="shared" si="58"/>
        <v>89783</v>
      </c>
      <c r="H44" s="68">
        <f t="shared" si="58"/>
        <v>17716</v>
      </c>
      <c r="I44" s="68">
        <f t="shared" si="58"/>
        <v>47615</v>
      </c>
      <c r="J44" s="68">
        <f>SUM(J40:J43)</f>
        <v>71590</v>
      </c>
      <c r="K44" s="68">
        <f t="shared" ref="K44:R44" si="59">SUM(K40:K43)</f>
        <v>121303</v>
      </c>
      <c r="L44" s="68">
        <f t="shared" si="59"/>
        <v>36353</v>
      </c>
      <c r="M44" s="68">
        <f t="shared" si="59"/>
        <v>43787</v>
      </c>
      <c r="N44" s="68">
        <f t="shared" si="59"/>
        <v>70949</v>
      </c>
      <c r="O44" s="68">
        <f t="shared" si="59"/>
        <v>125021</v>
      </c>
      <c r="P44" s="68">
        <f t="shared" si="59"/>
        <v>4945</v>
      </c>
      <c r="Q44" s="68">
        <f t="shared" si="59"/>
        <v>5032</v>
      </c>
      <c r="R44" s="68">
        <f t="shared" si="59"/>
        <v>5080</v>
      </c>
      <c r="S44" s="68">
        <f t="shared" ref="S44:W44" si="60">SUM(S40:S43)</f>
        <v>31564</v>
      </c>
      <c r="T44" s="68">
        <f t="shared" si="60"/>
        <v>5018</v>
      </c>
      <c r="U44" s="68">
        <f t="shared" si="60"/>
        <v>-26312</v>
      </c>
      <c r="V44" s="68">
        <f t="shared" si="60"/>
        <v>-4388</v>
      </c>
      <c r="W44" s="68">
        <f t="shared" si="60"/>
        <v>52153</v>
      </c>
      <c r="Y44" s="68">
        <f t="shared" ref="Y44:AD44" si="61">SUM(Y40:Y43)</f>
        <v>31479</v>
      </c>
      <c r="Z44" s="68">
        <f t="shared" si="61"/>
        <v>8760</v>
      </c>
      <c r="AA44" s="68">
        <f t="shared" si="61"/>
        <v>19850</v>
      </c>
      <c r="AB44" s="68">
        <f t="shared" si="61"/>
        <v>29694</v>
      </c>
      <c r="AC44" s="68">
        <f t="shared" si="61"/>
        <v>17716</v>
      </c>
      <c r="AD44" s="68">
        <f t="shared" si="61"/>
        <v>29899</v>
      </c>
      <c r="AE44" s="68">
        <f>SUM(AE40:AE43)</f>
        <v>23975</v>
      </c>
      <c r="AF44" s="68">
        <f t="shared" ref="AF44:AK44" si="62">SUM(AF40:AF43)</f>
        <v>49713</v>
      </c>
      <c r="AG44" s="68">
        <f t="shared" si="62"/>
        <v>36353</v>
      </c>
      <c r="AH44" s="68">
        <f t="shared" si="62"/>
        <v>7434</v>
      </c>
      <c r="AI44" s="68">
        <f t="shared" si="62"/>
        <v>27162</v>
      </c>
      <c r="AJ44" s="68">
        <f t="shared" si="62"/>
        <v>54072</v>
      </c>
      <c r="AK44" s="68">
        <f t="shared" si="62"/>
        <v>4945</v>
      </c>
      <c r="AL44" s="68">
        <f t="shared" ref="AL44:AM44" si="63">SUM(AL40:AL43)</f>
        <v>87</v>
      </c>
      <c r="AM44" s="68">
        <f t="shared" si="63"/>
        <v>48</v>
      </c>
      <c r="AN44" s="68">
        <f t="shared" ref="AN44:AO44" si="64">SUM(AN40:AN43)</f>
        <v>26484</v>
      </c>
      <c r="AO44" s="68">
        <f t="shared" si="64"/>
        <v>5018</v>
      </c>
      <c r="AP44" s="68">
        <f t="shared" ref="AP44:AQ44" si="65">SUM(AP40:AP43)</f>
        <v>-31330</v>
      </c>
      <c r="AQ44" s="68">
        <f t="shared" si="65"/>
        <v>21924</v>
      </c>
      <c r="AR44" s="68">
        <f t="shared" ref="AR44" si="66">SUM(AR40:AR43)</f>
        <v>45843</v>
      </c>
    </row>
    <row r="45" spans="2:44" ht="12" customHeight="1" x14ac:dyDescent="0.2">
      <c r="B45" s="64" t="s">
        <v>157</v>
      </c>
      <c r="C45" s="65"/>
      <c r="D45" s="65"/>
      <c r="E45" s="65"/>
      <c r="F45" s="65"/>
      <c r="G45" s="65"/>
      <c r="H45" s="65"/>
      <c r="I45" s="66"/>
      <c r="J45" s="66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Y45" s="65"/>
      <c r="Z45" s="65"/>
      <c r="AA45" s="65"/>
      <c r="AB45" s="65"/>
      <c r="AC45" s="65"/>
      <c r="AD45" s="66"/>
      <c r="AE45" s="66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</row>
    <row r="46" spans="2:44" ht="12" customHeight="1" x14ac:dyDescent="0.2">
      <c r="B46" s="51"/>
      <c r="C46" s="67" t="s">
        <v>158</v>
      </c>
      <c r="D46" s="52">
        <v>-4722</v>
      </c>
      <c r="E46" s="52">
        <v>-8966</v>
      </c>
      <c r="F46" s="52">
        <v>-11931</v>
      </c>
      <c r="G46" s="52">
        <v>-14205</v>
      </c>
      <c r="H46" s="52">
        <v>-3707</v>
      </c>
      <c r="I46" s="52">
        <v>-7782</v>
      </c>
      <c r="J46" s="52">
        <v>-10752</v>
      </c>
      <c r="K46" s="52">
        <v>-18665</v>
      </c>
      <c r="L46" s="52">
        <v>-3233</v>
      </c>
      <c r="M46" s="52">
        <v>-7971</v>
      </c>
      <c r="N46" s="52">
        <v>-12233</v>
      </c>
      <c r="O46" s="52">
        <v>-22147</v>
      </c>
      <c r="P46" s="52">
        <v>-6478</v>
      </c>
      <c r="Q46" s="52">
        <v>-12470</v>
      </c>
      <c r="R46" s="52">
        <v>-19247</v>
      </c>
      <c r="S46" s="52">
        <v>-22931</v>
      </c>
      <c r="T46" s="52">
        <v>-5992</v>
      </c>
      <c r="U46" s="52">
        <v>-12438</v>
      </c>
      <c r="V46" s="52">
        <v>-18415</v>
      </c>
      <c r="W46" s="52">
        <v>-24101</v>
      </c>
      <c r="Y46" s="52">
        <v>-4722</v>
      </c>
      <c r="Z46" s="52">
        <f t="shared" ref="Z46:Z63" si="67">E46-D46</f>
        <v>-4244</v>
      </c>
      <c r="AA46" s="52">
        <f t="shared" ref="AA46:AA63" si="68">F46-E46</f>
        <v>-2965</v>
      </c>
      <c r="AB46" s="52">
        <f t="shared" ref="AB46:AB63" si="69">G46-F46</f>
        <v>-2274</v>
      </c>
      <c r="AC46" s="52">
        <v>-3707</v>
      </c>
      <c r="AD46" s="52">
        <f t="shared" ref="AD46:AD63" si="70">I46-H46</f>
        <v>-4075</v>
      </c>
      <c r="AE46" s="52">
        <f t="shared" ref="AE46:AE63" si="71">J46-I46</f>
        <v>-2970</v>
      </c>
      <c r="AF46" s="52">
        <f t="shared" ref="AF46:AF63" si="72">K46-J46</f>
        <v>-7913</v>
      </c>
      <c r="AG46" s="52">
        <v>-3233</v>
      </c>
      <c r="AH46" s="52">
        <f t="shared" ref="AH46:AH63" si="73">M46-L46</f>
        <v>-4738</v>
      </c>
      <c r="AI46" s="52">
        <f t="shared" ref="AI46:AI63" si="74">N46-M46</f>
        <v>-4262</v>
      </c>
      <c r="AJ46" s="52">
        <f t="shared" ref="AJ46:AJ63" si="75">O46-N46</f>
        <v>-9914</v>
      </c>
      <c r="AK46" s="52">
        <v>-6478</v>
      </c>
      <c r="AL46" s="52">
        <f t="shared" ref="AL46:AL63" si="76">Q46-P46</f>
        <v>-5992</v>
      </c>
      <c r="AM46" s="52">
        <f t="shared" ref="AM46:AM63" si="77">R46-Q46</f>
        <v>-6777</v>
      </c>
      <c r="AN46" s="52">
        <f t="shared" ref="AN46:AN63" si="78">S46-R46</f>
        <v>-3684</v>
      </c>
      <c r="AO46" s="49">
        <f t="shared" ref="AO46:AO63" si="79">T46</f>
        <v>-5992</v>
      </c>
      <c r="AP46" s="49">
        <f t="shared" ref="AP46:AP63" si="80">U46-T46</f>
        <v>-6446</v>
      </c>
      <c r="AQ46" s="49">
        <f t="shared" ref="AQ46:AQ63" si="81">V46-U46</f>
        <v>-5977</v>
      </c>
      <c r="AR46" s="49">
        <f t="shared" ref="AR46:AR63" si="82">W46-V46</f>
        <v>-5686</v>
      </c>
    </row>
    <row r="47" spans="2:44" ht="12" customHeight="1" x14ac:dyDescent="0.2">
      <c r="B47" s="51"/>
      <c r="C47" s="67" t="s">
        <v>159</v>
      </c>
      <c r="D47" s="52">
        <v>0</v>
      </c>
      <c r="E47" s="52">
        <v>0</v>
      </c>
      <c r="F47" s="52">
        <v>0</v>
      </c>
      <c r="G47" s="52">
        <v>0</v>
      </c>
      <c r="H47" s="52"/>
      <c r="I47" s="52">
        <v>640</v>
      </c>
      <c r="J47" s="52">
        <v>640</v>
      </c>
      <c r="K47" s="52">
        <v>640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Y47" s="52">
        <v>0</v>
      </c>
      <c r="Z47" s="52">
        <f t="shared" si="67"/>
        <v>0</v>
      </c>
      <c r="AA47" s="52">
        <f t="shared" si="68"/>
        <v>0</v>
      </c>
      <c r="AB47" s="52">
        <f t="shared" si="69"/>
        <v>0</v>
      </c>
      <c r="AC47" s="52"/>
      <c r="AD47" s="52">
        <f t="shared" si="70"/>
        <v>640</v>
      </c>
      <c r="AE47" s="52">
        <f t="shared" si="71"/>
        <v>0</v>
      </c>
      <c r="AF47" s="52">
        <f t="shared" si="72"/>
        <v>0</v>
      </c>
      <c r="AG47" s="52">
        <v>0</v>
      </c>
      <c r="AH47" s="52">
        <f t="shared" si="73"/>
        <v>0</v>
      </c>
      <c r="AI47" s="52">
        <f t="shared" si="74"/>
        <v>0</v>
      </c>
      <c r="AJ47" s="52">
        <f t="shared" si="75"/>
        <v>0</v>
      </c>
      <c r="AK47" s="52">
        <v>0</v>
      </c>
      <c r="AL47" s="52">
        <f t="shared" si="76"/>
        <v>0</v>
      </c>
      <c r="AM47" s="52">
        <f t="shared" si="77"/>
        <v>0</v>
      </c>
      <c r="AN47" s="52">
        <f t="shared" si="78"/>
        <v>0</v>
      </c>
      <c r="AO47" s="49">
        <f t="shared" si="79"/>
        <v>0</v>
      </c>
      <c r="AP47" s="49">
        <f t="shared" si="80"/>
        <v>0</v>
      </c>
      <c r="AQ47" s="49">
        <f t="shared" si="81"/>
        <v>0</v>
      </c>
      <c r="AR47" s="49">
        <f t="shared" si="82"/>
        <v>0</v>
      </c>
    </row>
    <row r="48" spans="2:44" ht="12" customHeight="1" x14ac:dyDescent="0.2">
      <c r="B48" s="51"/>
      <c r="C48" s="46" t="s">
        <v>323</v>
      </c>
      <c r="D48" s="52">
        <v>-6517</v>
      </c>
      <c r="E48" s="52">
        <v>-11609</v>
      </c>
      <c r="F48" s="52">
        <v>-18357</v>
      </c>
      <c r="G48" s="52">
        <v>-28887</v>
      </c>
      <c r="H48" s="52">
        <v>-9744</v>
      </c>
      <c r="I48" s="52">
        <v>-15823</v>
      </c>
      <c r="J48" s="52">
        <v>-25113</v>
      </c>
      <c r="K48" s="52">
        <v>-40714</v>
      </c>
      <c r="L48" s="52">
        <v>-8405</v>
      </c>
      <c r="M48" s="52">
        <v>-17340</v>
      </c>
      <c r="N48" s="52">
        <v>-32025</v>
      </c>
      <c r="O48" s="52">
        <v>-51029</v>
      </c>
      <c r="P48" s="52">
        <v>-13516</v>
      </c>
      <c r="Q48" s="52">
        <v>-29212</v>
      </c>
      <c r="R48" s="52">
        <v>-42374</v>
      </c>
      <c r="S48" s="52">
        <v>-68986</v>
      </c>
      <c r="T48" s="52">
        <v>-19036</v>
      </c>
      <c r="U48" s="52">
        <v>-27571</v>
      </c>
      <c r="V48" s="52">
        <v>-34548</v>
      </c>
      <c r="W48" s="52">
        <v>-38911</v>
      </c>
      <c r="Y48" s="52">
        <v>-6517</v>
      </c>
      <c r="Z48" s="52">
        <f t="shared" si="67"/>
        <v>-5092</v>
      </c>
      <c r="AA48" s="52">
        <f t="shared" si="68"/>
        <v>-6748</v>
      </c>
      <c r="AB48" s="52">
        <f t="shared" si="69"/>
        <v>-10530</v>
      </c>
      <c r="AC48" s="52">
        <v>-9744</v>
      </c>
      <c r="AD48" s="52">
        <f t="shared" si="70"/>
        <v>-6079</v>
      </c>
      <c r="AE48" s="52">
        <f t="shared" si="71"/>
        <v>-9290</v>
      </c>
      <c r="AF48" s="52">
        <f t="shared" si="72"/>
        <v>-15601</v>
      </c>
      <c r="AG48" s="52">
        <v>-8405</v>
      </c>
      <c r="AH48" s="52">
        <f t="shared" si="73"/>
        <v>-8935</v>
      </c>
      <c r="AI48" s="52">
        <f t="shared" si="74"/>
        <v>-14685</v>
      </c>
      <c r="AJ48" s="52">
        <f t="shared" si="75"/>
        <v>-19004</v>
      </c>
      <c r="AK48" s="52">
        <v>-13516</v>
      </c>
      <c r="AL48" s="52">
        <f t="shared" si="76"/>
        <v>-15696</v>
      </c>
      <c r="AM48" s="52">
        <f t="shared" si="77"/>
        <v>-13162</v>
      </c>
      <c r="AN48" s="52">
        <f t="shared" si="78"/>
        <v>-26612</v>
      </c>
      <c r="AO48" s="49">
        <f t="shared" si="79"/>
        <v>-19036</v>
      </c>
      <c r="AP48" s="49">
        <f t="shared" si="80"/>
        <v>-8535</v>
      </c>
      <c r="AQ48" s="49">
        <f t="shared" si="81"/>
        <v>-6977</v>
      </c>
      <c r="AR48" s="49">
        <f t="shared" si="82"/>
        <v>-4363</v>
      </c>
    </row>
    <row r="49" spans="2:55" ht="12" customHeight="1" x14ac:dyDescent="0.2">
      <c r="B49" s="51"/>
      <c r="C49" s="67" t="s">
        <v>160</v>
      </c>
      <c r="D49" s="52">
        <v>1794</v>
      </c>
      <c r="E49" s="52">
        <v>3559</v>
      </c>
      <c r="F49" s="52">
        <v>4160</v>
      </c>
      <c r="G49" s="52">
        <v>6011</v>
      </c>
      <c r="H49" s="52">
        <v>177</v>
      </c>
      <c r="I49" s="52">
        <v>1242</v>
      </c>
      <c r="J49" s="52">
        <v>3313</v>
      </c>
      <c r="K49" s="52">
        <v>6054</v>
      </c>
      <c r="L49" s="52">
        <v>5191</v>
      </c>
      <c r="M49" s="52">
        <v>6576</v>
      </c>
      <c r="N49" s="52">
        <v>10646</v>
      </c>
      <c r="O49" s="52">
        <v>14444</v>
      </c>
      <c r="P49" s="52">
        <v>21036</v>
      </c>
      <c r="Q49" s="52">
        <v>33857</v>
      </c>
      <c r="R49" s="52">
        <v>34433</v>
      </c>
      <c r="S49" s="52">
        <v>35192</v>
      </c>
      <c r="T49" s="52">
        <v>1379</v>
      </c>
      <c r="U49" s="52">
        <v>22434</v>
      </c>
      <c r="V49" s="52">
        <v>23668</v>
      </c>
      <c r="W49" s="52">
        <v>25806</v>
      </c>
      <c r="Y49" s="52">
        <v>1794</v>
      </c>
      <c r="Z49" s="52">
        <f t="shared" si="67"/>
        <v>1765</v>
      </c>
      <c r="AA49" s="52">
        <f t="shared" si="68"/>
        <v>601</v>
      </c>
      <c r="AB49" s="52">
        <f t="shared" si="69"/>
        <v>1851</v>
      </c>
      <c r="AC49" s="52">
        <v>177</v>
      </c>
      <c r="AD49" s="52">
        <f t="shared" si="70"/>
        <v>1065</v>
      </c>
      <c r="AE49" s="52">
        <f t="shared" si="71"/>
        <v>2071</v>
      </c>
      <c r="AF49" s="52">
        <f t="shared" si="72"/>
        <v>2741</v>
      </c>
      <c r="AG49" s="52">
        <v>5191</v>
      </c>
      <c r="AH49" s="52">
        <f t="shared" si="73"/>
        <v>1385</v>
      </c>
      <c r="AI49" s="52">
        <f t="shared" si="74"/>
        <v>4070</v>
      </c>
      <c r="AJ49" s="52">
        <f t="shared" si="75"/>
        <v>3798</v>
      </c>
      <c r="AK49" s="52">
        <v>21036</v>
      </c>
      <c r="AL49" s="52">
        <f t="shared" si="76"/>
        <v>12821</v>
      </c>
      <c r="AM49" s="52">
        <f t="shared" si="77"/>
        <v>576</v>
      </c>
      <c r="AN49" s="52">
        <f t="shared" si="78"/>
        <v>759</v>
      </c>
      <c r="AO49" s="49">
        <f t="shared" si="79"/>
        <v>1379</v>
      </c>
      <c r="AP49" s="49">
        <f t="shared" si="80"/>
        <v>21055</v>
      </c>
      <c r="AQ49" s="49">
        <f t="shared" si="81"/>
        <v>1234</v>
      </c>
      <c r="AR49" s="49">
        <f t="shared" si="82"/>
        <v>2138</v>
      </c>
    </row>
    <row r="50" spans="2:55" ht="12" customHeight="1" x14ac:dyDescent="0.2">
      <c r="B50" s="51"/>
      <c r="C50" s="67" t="s">
        <v>161</v>
      </c>
      <c r="D50" s="52"/>
      <c r="E50" s="52"/>
      <c r="F50" s="52">
        <v>-32</v>
      </c>
      <c r="G50" s="52">
        <v>0</v>
      </c>
      <c r="H50" s="52">
        <v>0</v>
      </c>
      <c r="I50" s="52">
        <v>0</v>
      </c>
      <c r="J50" s="52">
        <v>0</v>
      </c>
      <c r="K50" s="52">
        <v>0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2">
        <v>0</v>
      </c>
      <c r="V50" s="52">
        <v>0</v>
      </c>
      <c r="W50" s="52">
        <v>0</v>
      </c>
      <c r="Y50" s="52"/>
      <c r="Z50" s="52">
        <f t="shared" si="67"/>
        <v>0</v>
      </c>
      <c r="AA50" s="52">
        <f t="shared" si="68"/>
        <v>-32</v>
      </c>
      <c r="AB50" s="52">
        <f t="shared" si="69"/>
        <v>32</v>
      </c>
      <c r="AC50" s="52">
        <v>0</v>
      </c>
      <c r="AD50" s="52">
        <f t="shared" si="70"/>
        <v>0</v>
      </c>
      <c r="AE50" s="52">
        <f t="shared" si="71"/>
        <v>0</v>
      </c>
      <c r="AF50" s="52">
        <f t="shared" si="72"/>
        <v>0</v>
      </c>
      <c r="AG50" s="52">
        <v>0</v>
      </c>
      <c r="AH50" s="52">
        <f t="shared" si="73"/>
        <v>0</v>
      </c>
      <c r="AI50" s="52">
        <f t="shared" si="74"/>
        <v>0</v>
      </c>
      <c r="AJ50" s="52">
        <f t="shared" si="75"/>
        <v>0</v>
      </c>
      <c r="AK50" s="52">
        <v>0</v>
      </c>
      <c r="AL50" s="52">
        <f t="shared" si="76"/>
        <v>0</v>
      </c>
      <c r="AM50" s="52">
        <f t="shared" si="77"/>
        <v>0</v>
      </c>
      <c r="AN50" s="52">
        <f t="shared" si="78"/>
        <v>0</v>
      </c>
      <c r="AO50" s="49">
        <f t="shared" si="79"/>
        <v>0</v>
      </c>
      <c r="AP50" s="49">
        <f t="shared" si="80"/>
        <v>0</v>
      </c>
      <c r="AQ50" s="49">
        <f t="shared" si="81"/>
        <v>0</v>
      </c>
      <c r="AR50" s="49">
        <f t="shared" si="82"/>
        <v>0</v>
      </c>
    </row>
    <row r="51" spans="2:55" ht="12" customHeight="1" x14ac:dyDescent="0.2">
      <c r="B51" s="51"/>
      <c r="C51" s="67" t="s">
        <v>162</v>
      </c>
      <c r="D51" s="52"/>
      <c r="E51" s="52">
        <v>-13</v>
      </c>
      <c r="F51" s="52"/>
      <c r="G51" s="52">
        <v>0</v>
      </c>
      <c r="H51" s="52"/>
      <c r="I51" s="52">
        <v>0</v>
      </c>
      <c r="J51" s="52"/>
      <c r="K51" s="52">
        <v>0</v>
      </c>
      <c r="L51" s="52"/>
      <c r="M51" s="52">
        <v>0</v>
      </c>
      <c r="N51" s="52"/>
      <c r="O51" s="52">
        <v>0</v>
      </c>
      <c r="P51" s="52"/>
      <c r="Q51" s="52">
        <v>0</v>
      </c>
      <c r="R51" s="52"/>
      <c r="S51" s="52">
        <v>0</v>
      </c>
      <c r="T51" s="52">
        <v>0</v>
      </c>
      <c r="U51" s="52">
        <v>0</v>
      </c>
      <c r="V51" s="52">
        <v>0</v>
      </c>
      <c r="W51" s="52">
        <v>0</v>
      </c>
      <c r="Y51" s="52"/>
      <c r="Z51" s="52">
        <f t="shared" si="67"/>
        <v>-13</v>
      </c>
      <c r="AA51" s="52">
        <f t="shared" si="68"/>
        <v>13</v>
      </c>
      <c r="AB51" s="52">
        <f t="shared" si="69"/>
        <v>0</v>
      </c>
      <c r="AC51" s="52"/>
      <c r="AD51" s="52">
        <f t="shared" si="70"/>
        <v>0</v>
      </c>
      <c r="AE51" s="52">
        <f t="shared" si="71"/>
        <v>0</v>
      </c>
      <c r="AF51" s="52">
        <f t="shared" si="72"/>
        <v>0</v>
      </c>
      <c r="AG51" s="52"/>
      <c r="AH51" s="52">
        <f t="shared" si="73"/>
        <v>0</v>
      </c>
      <c r="AI51" s="52">
        <f t="shared" si="74"/>
        <v>0</v>
      </c>
      <c r="AJ51" s="52">
        <f t="shared" si="75"/>
        <v>0</v>
      </c>
      <c r="AK51" s="52"/>
      <c r="AL51" s="52">
        <f t="shared" si="76"/>
        <v>0</v>
      </c>
      <c r="AM51" s="52">
        <f t="shared" si="77"/>
        <v>0</v>
      </c>
      <c r="AN51" s="52">
        <f t="shared" si="78"/>
        <v>0</v>
      </c>
      <c r="AO51" s="49">
        <f t="shared" si="79"/>
        <v>0</v>
      </c>
      <c r="AP51" s="49">
        <f t="shared" si="80"/>
        <v>0</v>
      </c>
      <c r="AQ51" s="49">
        <f t="shared" si="81"/>
        <v>0</v>
      </c>
      <c r="AR51" s="49">
        <f t="shared" si="82"/>
        <v>0</v>
      </c>
      <c r="BC51" s="47"/>
    </row>
    <row r="52" spans="2:55" s="47" customFormat="1" ht="12" customHeight="1" x14ac:dyDescent="0.2">
      <c r="B52" s="51"/>
      <c r="C52" s="67" t="s">
        <v>163</v>
      </c>
      <c r="D52" s="52"/>
      <c r="E52" s="52">
        <v>0</v>
      </c>
      <c r="F52" s="52"/>
      <c r="G52" s="52">
        <v>0</v>
      </c>
      <c r="H52" s="52"/>
      <c r="I52" s="52">
        <v>0</v>
      </c>
      <c r="J52" s="52"/>
      <c r="K52" s="52">
        <v>0</v>
      </c>
      <c r="L52" s="52"/>
      <c r="M52" s="52">
        <v>0</v>
      </c>
      <c r="N52" s="52"/>
      <c r="O52" s="52">
        <v>0</v>
      </c>
      <c r="P52" s="52"/>
      <c r="Q52" s="52">
        <v>0</v>
      </c>
      <c r="R52" s="52"/>
      <c r="S52" s="52">
        <v>0</v>
      </c>
      <c r="T52" s="52">
        <v>0</v>
      </c>
      <c r="U52" s="52">
        <v>0</v>
      </c>
      <c r="V52" s="52">
        <v>0</v>
      </c>
      <c r="W52" s="52">
        <v>0</v>
      </c>
      <c r="Y52" s="52"/>
      <c r="Z52" s="52">
        <f t="shared" si="67"/>
        <v>0</v>
      </c>
      <c r="AA52" s="52">
        <f t="shared" si="68"/>
        <v>0</v>
      </c>
      <c r="AB52" s="52">
        <f t="shared" si="69"/>
        <v>0</v>
      </c>
      <c r="AC52" s="52"/>
      <c r="AD52" s="52">
        <f t="shared" si="70"/>
        <v>0</v>
      </c>
      <c r="AE52" s="52">
        <f t="shared" si="71"/>
        <v>0</v>
      </c>
      <c r="AF52" s="52">
        <f t="shared" si="72"/>
        <v>0</v>
      </c>
      <c r="AG52" s="52"/>
      <c r="AH52" s="52">
        <f t="shared" si="73"/>
        <v>0</v>
      </c>
      <c r="AI52" s="52">
        <f t="shared" si="74"/>
        <v>0</v>
      </c>
      <c r="AJ52" s="52">
        <f t="shared" si="75"/>
        <v>0</v>
      </c>
      <c r="AK52" s="52"/>
      <c r="AL52" s="52">
        <f t="shared" si="76"/>
        <v>0</v>
      </c>
      <c r="AM52" s="52">
        <f t="shared" si="77"/>
        <v>0</v>
      </c>
      <c r="AN52" s="52">
        <f t="shared" si="78"/>
        <v>0</v>
      </c>
      <c r="AO52" s="49">
        <f t="shared" si="79"/>
        <v>0</v>
      </c>
      <c r="AP52" s="49">
        <f t="shared" si="80"/>
        <v>0</v>
      </c>
      <c r="AQ52" s="49">
        <f t="shared" si="81"/>
        <v>0</v>
      </c>
      <c r="AR52" s="49">
        <f t="shared" si="82"/>
        <v>0</v>
      </c>
      <c r="AS52" s="46"/>
      <c r="AT52" s="46"/>
      <c r="AU52" s="46"/>
      <c r="AV52" s="46"/>
      <c r="AW52" s="46"/>
      <c r="AX52" s="46"/>
      <c r="AY52" s="46"/>
      <c r="AZ52" s="46"/>
      <c r="BA52" s="46"/>
      <c r="BB52" s="46"/>
    </row>
    <row r="53" spans="2:55" s="47" customFormat="1" ht="12" customHeight="1" x14ac:dyDescent="0.2">
      <c r="B53" s="51"/>
      <c r="C53" s="67" t="s">
        <v>164</v>
      </c>
      <c r="D53" s="52"/>
      <c r="E53" s="52">
        <v>0</v>
      </c>
      <c r="F53" s="52"/>
      <c r="G53" s="52">
        <v>0</v>
      </c>
      <c r="H53" s="52"/>
      <c r="I53" s="52">
        <v>0</v>
      </c>
      <c r="J53" s="52"/>
      <c r="K53" s="52">
        <v>0</v>
      </c>
      <c r="L53" s="52"/>
      <c r="M53" s="52">
        <v>0</v>
      </c>
      <c r="N53" s="52"/>
      <c r="O53" s="52">
        <v>0</v>
      </c>
      <c r="P53" s="52"/>
      <c r="Q53" s="52">
        <v>0</v>
      </c>
      <c r="R53" s="52"/>
      <c r="S53" s="52">
        <v>0</v>
      </c>
      <c r="T53" s="52">
        <v>0</v>
      </c>
      <c r="U53" s="52">
        <v>0</v>
      </c>
      <c r="V53" s="52">
        <v>0</v>
      </c>
      <c r="W53" s="52">
        <v>0</v>
      </c>
      <c r="Y53" s="52"/>
      <c r="Z53" s="52">
        <f t="shared" si="67"/>
        <v>0</v>
      </c>
      <c r="AA53" s="52">
        <f t="shared" si="68"/>
        <v>0</v>
      </c>
      <c r="AB53" s="52">
        <f t="shared" si="69"/>
        <v>0</v>
      </c>
      <c r="AC53" s="52"/>
      <c r="AD53" s="52">
        <f t="shared" si="70"/>
        <v>0</v>
      </c>
      <c r="AE53" s="52">
        <f t="shared" si="71"/>
        <v>0</v>
      </c>
      <c r="AF53" s="52">
        <f t="shared" si="72"/>
        <v>0</v>
      </c>
      <c r="AG53" s="52"/>
      <c r="AH53" s="52">
        <f t="shared" si="73"/>
        <v>0</v>
      </c>
      <c r="AI53" s="52">
        <f t="shared" si="74"/>
        <v>0</v>
      </c>
      <c r="AJ53" s="52">
        <f t="shared" si="75"/>
        <v>0</v>
      </c>
      <c r="AK53" s="52"/>
      <c r="AL53" s="52">
        <f t="shared" si="76"/>
        <v>0</v>
      </c>
      <c r="AM53" s="52">
        <f t="shared" si="77"/>
        <v>0</v>
      </c>
      <c r="AN53" s="52">
        <f t="shared" si="78"/>
        <v>0</v>
      </c>
      <c r="AO53" s="49">
        <f t="shared" si="79"/>
        <v>0</v>
      </c>
      <c r="AP53" s="49">
        <f t="shared" si="80"/>
        <v>0</v>
      </c>
      <c r="AQ53" s="49">
        <f t="shared" si="81"/>
        <v>0</v>
      </c>
      <c r="AR53" s="49">
        <f t="shared" si="82"/>
        <v>0</v>
      </c>
      <c r="AS53" s="46"/>
      <c r="AT53" s="46"/>
      <c r="AV53" s="46"/>
      <c r="AW53" s="46"/>
      <c r="AX53" s="46"/>
      <c r="AY53" s="46"/>
      <c r="AZ53" s="46"/>
      <c r="BB53" s="46"/>
    </row>
    <row r="54" spans="2:55" s="47" customFormat="1" ht="12" customHeight="1" x14ac:dyDescent="0.2">
      <c r="B54" s="51"/>
      <c r="C54" s="67" t="s">
        <v>165</v>
      </c>
      <c r="D54" s="52">
        <v>0</v>
      </c>
      <c r="E54" s="52">
        <v>0</v>
      </c>
      <c r="F54" s="52">
        <v>0</v>
      </c>
      <c r="G54" s="52">
        <v>0</v>
      </c>
      <c r="H54" s="52"/>
      <c r="I54" s="52">
        <v>0</v>
      </c>
      <c r="J54" s="52"/>
      <c r="K54" s="52">
        <v>0</v>
      </c>
      <c r="L54" s="52"/>
      <c r="M54" s="52">
        <v>0</v>
      </c>
      <c r="N54" s="52"/>
      <c r="O54" s="52">
        <v>0</v>
      </c>
      <c r="P54" s="52"/>
      <c r="Q54" s="52">
        <v>0</v>
      </c>
      <c r="R54" s="52"/>
      <c r="S54" s="52">
        <v>0</v>
      </c>
      <c r="T54" s="52">
        <v>0</v>
      </c>
      <c r="U54" s="52">
        <v>0</v>
      </c>
      <c r="V54" s="52">
        <v>0</v>
      </c>
      <c r="W54" s="52">
        <v>0</v>
      </c>
      <c r="Y54" s="52">
        <v>0</v>
      </c>
      <c r="Z54" s="52">
        <f t="shared" si="67"/>
        <v>0</v>
      </c>
      <c r="AA54" s="52">
        <f t="shared" si="68"/>
        <v>0</v>
      </c>
      <c r="AB54" s="52">
        <f t="shared" si="69"/>
        <v>0</v>
      </c>
      <c r="AC54" s="52"/>
      <c r="AD54" s="52">
        <f t="shared" si="70"/>
        <v>0</v>
      </c>
      <c r="AE54" s="52">
        <f t="shared" si="71"/>
        <v>0</v>
      </c>
      <c r="AF54" s="52">
        <f t="shared" si="72"/>
        <v>0</v>
      </c>
      <c r="AG54" s="52"/>
      <c r="AH54" s="52">
        <f t="shared" si="73"/>
        <v>0</v>
      </c>
      <c r="AI54" s="52">
        <f t="shared" si="74"/>
        <v>0</v>
      </c>
      <c r="AJ54" s="52">
        <f t="shared" si="75"/>
        <v>0</v>
      </c>
      <c r="AK54" s="52"/>
      <c r="AL54" s="52">
        <f t="shared" si="76"/>
        <v>0</v>
      </c>
      <c r="AM54" s="52">
        <f t="shared" si="77"/>
        <v>0</v>
      </c>
      <c r="AN54" s="52">
        <f t="shared" si="78"/>
        <v>0</v>
      </c>
      <c r="AO54" s="49">
        <f t="shared" si="79"/>
        <v>0</v>
      </c>
      <c r="AP54" s="49">
        <f t="shared" si="80"/>
        <v>0</v>
      </c>
      <c r="AQ54" s="49">
        <f t="shared" si="81"/>
        <v>0</v>
      </c>
      <c r="AR54" s="49">
        <f t="shared" si="82"/>
        <v>0</v>
      </c>
      <c r="AS54" s="46"/>
      <c r="AT54" s="46"/>
      <c r="AV54" s="46"/>
      <c r="AW54" s="46"/>
      <c r="AX54" s="46"/>
      <c r="AY54" s="46"/>
      <c r="BB54" s="46"/>
    </row>
    <row r="55" spans="2:55" s="47" customFormat="1" ht="12" customHeight="1" x14ac:dyDescent="0.2">
      <c r="B55" s="51"/>
      <c r="C55" s="67" t="s">
        <v>166</v>
      </c>
      <c r="D55" s="52">
        <v>165</v>
      </c>
      <c r="E55" s="52">
        <v>216</v>
      </c>
      <c r="F55" s="52">
        <v>281</v>
      </c>
      <c r="G55" s="52">
        <v>281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Y55" s="52">
        <v>165</v>
      </c>
      <c r="Z55" s="52">
        <f t="shared" si="67"/>
        <v>51</v>
      </c>
      <c r="AA55" s="52">
        <f t="shared" si="68"/>
        <v>65</v>
      </c>
      <c r="AB55" s="52">
        <f t="shared" si="69"/>
        <v>0</v>
      </c>
      <c r="AC55" s="52"/>
      <c r="AD55" s="52">
        <f t="shared" si="70"/>
        <v>0</v>
      </c>
      <c r="AE55" s="52">
        <f t="shared" si="71"/>
        <v>0</v>
      </c>
      <c r="AF55" s="52">
        <f t="shared" si="72"/>
        <v>0</v>
      </c>
      <c r="AG55" s="52"/>
      <c r="AH55" s="52">
        <f t="shared" si="73"/>
        <v>0</v>
      </c>
      <c r="AI55" s="52">
        <f t="shared" si="74"/>
        <v>0</v>
      </c>
      <c r="AJ55" s="52">
        <f t="shared" si="75"/>
        <v>0</v>
      </c>
      <c r="AK55" s="52"/>
      <c r="AL55" s="52">
        <f t="shared" si="76"/>
        <v>0</v>
      </c>
      <c r="AM55" s="52">
        <f t="shared" si="77"/>
        <v>0</v>
      </c>
      <c r="AN55" s="52">
        <f t="shared" si="78"/>
        <v>0</v>
      </c>
      <c r="AO55" s="49">
        <f t="shared" si="79"/>
        <v>0</v>
      </c>
      <c r="AP55" s="49">
        <f t="shared" si="80"/>
        <v>0</v>
      </c>
      <c r="AQ55" s="49">
        <f t="shared" si="81"/>
        <v>0</v>
      </c>
      <c r="AR55" s="49">
        <f t="shared" si="82"/>
        <v>0</v>
      </c>
      <c r="AS55" s="46"/>
      <c r="AT55" s="46"/>
      <c r="AY55" s="46"/>
      <c r="BB55" s="46"/>
    </row>
    <row r="56" spans="2:55" s="47" customFormat="1" ht="12" customHeight="1" x14ac:dyDescent="0.2">
      <c r="B56" s="51"/>
      <c r="C56" s="67" t="s">
        <v>167</v>
      </c>
      <c r="D56" s="52">
        <v>-4374</v>
      </c>
      <c r="E56" s="52">
        <v>-4374</v>
      </c>
      <c r="F56" s="52">
        <v>-8353</v>
      </c>
      <c r="G56" s="52">
        <v>-8353</v>
      </c>
      <c r="H56" s="52"/>
      <c r="I56" s="52">
        <v>0</v>
      </c>
      <c r="J56" s="52"/>
      <c r="K56" s="52">
        <v>0</v>
      </c>
      <c r="L56" s="52"/>
      <c r="M56" s="52">
        <v>0</v>
      </c>
      <c r="N56" s="52"/>
      <c r="O56" s="52">
        <v>-2705</v>
      </c>
      <c r="P56" s="52"/>
      <c r="Q56" s="52">
        <v>0</v>
      </c>
      <c r="R56" s="52">
        <v>-7127</v>
      </c>
      <c r="S56" s="52">
        <v>-7127</v>
      </c>
      <c r="T56" s="52">
        <v>-11036</v>
      </c>
      <c r="U56" s="52">
        <v>-11036</v>
      </c>
      <c r="V56" s="52">
        <v>-10859</v>
      </c>
      <c r="W56" s="52">
        <v>-10860</v>
      </c>
      <c r="Y56" s="52">
        <v>-4374</v>
      </c>
      <c r="Z56" s="52">
        <f t="shared" si="67"/>
        <v>0</v>
      </c>
      <c r="AA56" s="52">
        <f t="shared" si="68"/>
        <v>-3979</v>
      </c>
      <c r="AB56" s="52">
        <f t="shared" si="69"/>
        <v>0</v>
      </c>
      <c r="AC56" s="52"/>
      <c r="AD56" s="52">
        <f t="shared" si="70"/>
        <v>0</v>
      </c>
      <c r="AE56" s="52">
        <f t="shared" si="71"/>
        <v>0</v>
      </c>
      <c r="AF56" s="52">
        <f t="shared" si="72"/>
        <v>0</v>
      </c>
      <c r="AG56" s="52"/>
      <c r="AH56" s="52">
        <f t="shared" si="73"/>
        <v>0</v>
      </c>
      <c r="AI56" s="52">
        <f t="shared" si="74"/>
        <v>0</v>
      </c>
      <c r="AJ56" s="52">
        <f t="shared" si="75"/>
        <v>-2705</v>
      </c>
      <c r="AK56" s="52"/>
      <c r="AL56" s="52">
        <f t="shared" si="76"/>
        <v>0</v>
      </c>
      <c r="AM56" s="52">
        <f t="shared" si="77"/>
        <v>-7127</v>
      </c>
      <c r="AN56" s="52">
        <f t="shared" si="78"/>
        <v>0</v>
      </c>
      <c r="AO56" s="49">
        <f t="shared" si="79"/>
        <v>-11036</v>
      </c>
      <c r="AP56" s="49">
        <f t="shared" si="80"/>
        <v>0</v>
      </c>
      <c r="AQ56" s="49">
        <f t="shared" si="81"/>
        <v>177</v>
      </c>
      <c r="AR56" s="49">
        <f t="shared" si="82"/>
        <v>-1</v>
      </c>
      <c r="AS56" s="46"/>
      <c r="AT56" s="46"/>
      <c r="AY56" s="46"/>
      <c r="BB56" s="46"/>
    </row>
    <row r="57" spans="2:55" s="47" customFormat="1" ht="12" customHeight="1" x14ac:dyDescent="0.2">
      <c r="B57" s="51"/>
      <c r="C57" s="67" t="s">
        <v>168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1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2">
        <v>380</v>
      </c>
      <c r="V57" s="52">
        <v>380</v>
      </c>
      <c r="W57" s="52">
        <v>379</v>
      </c>
      <c r="Y57" s="52"/>
      <c r="Z57" s="52">
        <f t="shared" si="67"/>
        <v>0</v>
      </c>
      <c r="AA57" s="52">
        <f t="shared" si="68"/>
        <v>0</v>
      </c>
      <c r="AB57" s="52">
        <f t="shared" si="69"/>
        <v>0</v>
      </c>
      <c r="AC57" s="52"/>
      <c r="AD57" s="52">
        <f t="shared" si="70"/>
        <v>0</v>
      </c>
      <c r="AE57" s="52">
        <f t="shared" si="71"/>
        <v>0</v>
      </c>
      <c r="AF57" s="52">
        <f t="shared" si="72"/>
        <v>0</v>
      </c>
      <c r="AG57" s="52"/>
      <c r="AH57" s="52">
        <f t="shared" si="73"/>
        <v>0</v>
      </c>
      <c r="AI57" s="52">
        <f t="shared" si="74"/>
        <v>0</v>
      </c>
      <c r="AJ57" s="52">
        <f t="shared" si="75"/>
        <v>1</v>
      </c>
      <c r="AK57" s="52">
        <v>0</v>
      </c>
      <c r="AL57" s="52">
        <f t="shared" si="76"/>
        <v>0</v>
      </c>
      <c r="AM57" s="52">
        <f t="shared" si="77"/>
        <v>0</v>
      </c>
      <c r="AN57" s="52">
        <f t="shared" si="78"/>
        <v>0</v>
      </c>
      <c r="AO57" s="49">
        <f t="shared" si="79"/>
        <v>0</v>
      </c>
      <c r="AP57" s="49">
        <f t="shared" si="80"/>
        <v>380</v>
      </c>
      <c r="AQ57" s="49">
        <f t="shared" si="81"/>
        <v>0</v>
      </c>
      <c r="AR57" s="49">
        <f t="shared" si="82"/>
        <v>-1</v>
      </c>
      <c r="AS57" s="46"/>
      <c r="AT57" s="46"/>
      <c r="AY57" s="46"/>
      <c r="BB57" s="46"/>
    </row>
    <row r="58" spans="2:55" s="47" customFormat="1" ht="12" customHeight="1" x14ac:dyDescent="0.2">
      <c r="B58" s="51"/>
      <c r="C58" s="67" t="s">
        <v>192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Y58" s="52"/>
      <c r="Z58" s="52">
        <f t="shared" si="67"/>
        <v>0</v>
      </c>
      <c r="AA58" s="52">
        <f t="shared" si="68"/>
        <v>0</v>
      </c>
      <c r="AB58" s="52">
        <f t="shared" si="69"/>
        <v>0</v>
      </c>
      <c r="AC58" s="52"/>
      <c r="AD58" s="52">
        <f t="shared" si="70"/>
        <v>0</v>
      </c>
      <c r="AE58" s="52">
        <f t="shared" si="71"/>
        <v>0</v>
      </c>
      <c r="AF58" s="52">
        <f t="shared" si="72"/>
        <v>0</v>
      </c>
      <c r="AG58" s="52"/>
      <c r="AH58" s="52">
        <f t="shared" si="73"/>
        <v>0</v>
      </c>
      <c r="AI58" s="52">
        <f t="shared" si="74"/>
        <v>0</v>
      </c>
      <c r="AJ58" s="52">
        <f t="shared" si="75"/>
        <v>0</v>
      </c>
      <c r="AK58" s="52"/>
      <c r="AL58" s="52">
        <f t="shared" si="76"/>
        <v>0</v>
      </c>
      <c r="AM58" s="52">
        <f t="shared" si="77"/>
        <v>0</v>
      </c>
      <c r="AN58" s="52">
        <f t="shared" si="78"/>
        <v>0</v>
      </c>
      <c r="AO58" s="49">
        <f t="shared" si="79"/>
        <v>0</v>
      </c>
      <c r="AP58" s="49">
        <f t="shared" si="80"/>
        <v>0</v>
      </c>
      <c r="AQ58" s="49">
        <f t="shared" si="81"/>
        <v>0</v>
      </c>
      <c r="AR58" s="49">
        <f t="shared" si="82"/>
        <v>0</v>
      </c>
      <c r="AS58" s="46"/>
      <c r="AT58" s="46"/>
      <c r="AY58" s="46"/>
      <c r="BB58" s="46"/>
    </row>
    <row r="59" spans="2:55" s="47" customFormat="1" ht="12" customHeight="1" x14ac:dyDescent="0.2">
      <c r="B59" s="51"/>
      <c r="C59" s="67" t="s">
        <v>169</v>
      </c>
      <c r="D59" s="52"/>
      <c r="E59" s="52">
        <v>-120</v>
      </c>
      <c r="F59" s="52">
        <v>-40</v>
      </c>
      <c r="G59" s="52">
        <v>-50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-2000</v>
      </c>
      <c r="T59" s="52">
        <v>0</v>
      </c>
      <c r="U59" s="52">
        <v>0</v>
      </c>
      <c r="V59" s="52">
        <v>0</v>
      </c>
      <c r="W59" s="52">
        <v>0</v>
      </c>
      <c r="Y59" s="52"/>
      <c r="Z59" s="52">
        <f t="shared" si="67"/>
        <v>-120</v>
      </c>
      <c r="AA59" s="52">
        <f t="shared" si="68"/>
        <v>80</v>
      </c>
      <c r="AB59" s="52">
        <f t="shared" si="69"/>
        <v>-10</v>
      </c>
      <c r="AC59" s="52"/>
      <c r="AD59" s="52">
        <f t="shared" si="70"/>
        <v>0</v>
      </c>
      <c r="AE59" s="52">
        <f t="shared" si="71"/>
        <v>0</v>
      </c>
      <c r="AF59" s="52">
        <f t="shared" si="72"/>
        <v>0</v>
      </c>
      <c r="AG59" s="52"/>
      <c r="AH59" s="52">
        <f t="shared" si="73"/>
        <v>0</v>
      </c>
      <c r="AI59" s="52">
        <f t="shared" si="74"/>
        <v>0</v>
      </c>
      <c r="AJ59" s="52">
        <f t="shared" si="75"/>
        <v>0</v>
      </c>
      <c r="AK59" s="52"/>
      <c r="AL59" s="52">
        <f t="shared" si="76"/>
        <v>0</v>
      </c>
      <c r="AM59" s="52">
        <f t="shared" si="77"/>
        <v>0</v>
      </c>
      <c r="AN59" s="52">
        <f t="shared" si="78"/>
        <v>-2000</v>
      </c>
      <c r="AO59" s="49">
        <f t="shared" si="79"/>
        <v>0</v>
      </c>
      <c r="AP59" s="49">
        <f t="shared" si="80"/>
        <v>0</v>
      </c>
      <c r="AQ59" s="49">
        <f t="shared" si="81"/>
        <v>0</v>
      </c>
      <c r="AR59" s="49">
        <f t="shared" si="82"/>
        <v>0</v>
      </c>
      <c r="AS59" s="46"/>
      <c r="AT59" s="46"/>
      <c r="AY59" s="46"/>
      <c r="BB59" s="46"/>
    </row>
    <row r="60" spans="2:55" s="47" customFormat="1" ht="12" customHeight="1" x14ac:dyDescent="0.2">
      <c r="B60" s="51"/>
      <c r="C60" s="67" t="s">
        <v>170</v>
      </c>
      <c r="D60" s="52"/>
      <c r="E60" s="52"/>
      <c r="F60" s="52">
        <v>0</v>
      </c>
      <c r="G60" s="52">
        <v>0</v>
      </c>
      <c r="H60" s="52"/>
      <c r="I60" s="52">
        <v>0</v>
      </c>
      <c r="J60" s="52">
        <v>50</v>
      </c>
      <c r="K60" s="52">
        <v>50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2000</v>
      </c>
      <c r="T60" s="52">
        <v>0</v>
      </c>
      <c r="U60" s="52">
        <v>0</v>
      </c>
      <c r="V60" s="52">
        <v>0</v>
      </c>
      <c r="W60" s="52">
        <v>0</v>
      </c>
      <c r="Y60" s="52"/>
      <c r="Z60" s="52">
        <f t="shared" si="67"/>
        <v>0</v>
      </c>
      <c r="AA60" s="52">
        <f t="shared" si="68"/>
        <v>0</v>
      </c>
      <c r="AB60" s="52">
        <f t="shared" si="69"/>
        <v>0</v>
      </c>
      <c r="AC60" s="52"/>
      <c r="AD60" s="52">
        <f t="shared" si="70"/>
        <v>0</v>
      </c>
      <c r="AE60" s="52">
        <f t="shared" si="71"/>
        <v>50</v>
      </c>
      <c r="AF60" s="52">
        <f t="shared" si="72"/>
        <v>0</v>
      </c>
      <c r="AG60" s="52">
        <v>0</v>
      </c>
      <c r="AH60" s="52">
        <f t="shared" si="73"/>
        <v>0</v>
      </c>
      <c r="AI60" s="52">
        <f t="shared" si="74"/>
        <v>0</v>
      </c>
      <c r="AJ60" s="52">
        <f t="shared" si="75"/>
        <v>0</v>
      </c>
      <c r="AK60" s="52">
        <v>0</v>
      </c>
      <c r="AL60" s="52">
        <f t="shared" si="76"/>
        <v>0</v>
      </c>
      <c r="AM60" s="52">
        <f t="shared" si="77"/>
        <v>0</v>
      </c>
      <c r="AN60" s="52">
        <f t="shared" si="78"/>
        <v>2000</v>
      </c>
      <c r="AO60" s="49">
        <f t="shared" si="79"/>
        <v>0</v>
      </c>
      <c r="AP60" s="49">
        <f t="shared" si="80"/>
        <v>0</v>
      </c>
      <c r="AQ60" s="49">
        <f t="shared" si="81"/>
        <v>0</v>
      </c>
      <c r="AR60" s="49">
        <f t="shared" si="82"/>
        <v>0</v>
      </c>
      <c r="AS60" s="46"/>
      <c r="AT60" s="46"/>
      <c r="AY60" s="46"/>
      <c r="BB60" s="46"/>
    </row>
    <row r="61" spans="2:55" s="47" customFormat="1" ht="12" customHeight="1" x14ac:dyDescent="0.2">
      <c r="B61" s="51"/>
      <c r="C61" s="67" t="s">
        <v>171</v>
      </c>
      <c r="D61" s="52">
        <v>0</v>
      </c>
      <c r="E61" s="52">
        <v>71</v>
      </c>
      <c r="F61" s="52">
        <v>71</v>
      </c>
      <c r="G61" s="52">
        <v>0</v>
      </c>
      <c r="H61" s="52"/>
      <c r="I61" s="52">
        <v>0</v>
      </c>
      <c r="J61" s="52">
        <v>2</v>
      </c>
      <c r="K61" s="52">
        <v>3</v>
      </c>
      <c r="L61" s="52">
        <v>0</v>
      </c>
      <c r="M61" s="52">
        <v>0</v>
      </c>
      <c r="N61" s="52">
        <v>1</v>
      </c>
      <c r="O61" s="52">
        <v>0</v>
      </c>
      <c r="P61" s="52">
        <v>0</v>
      </c>
      <c r="Q61" s="52">
        <v>0</v>
      </c>
      <c r="R61" s="52">
        <v>0</v>
      </c>
      <c r="S61" s="52">
        <v>50</v>
      </c>
      <c r="T61" s="52">
        <v>0</v>
      </c>
      <c r="U61" s="52">
        <v>0</v>
      </c>
      <c r="V61" s="52">
        <v>0</v>
      </c>
      <c r="W61" s="52">
        <v>3</v>
      </c>
      <c r="Y61" s="52">
        <v>0</v>
      </c>
      <c r="Z61" s="52">
        <f t="shared" si="67"/>
        <v>71</v>
      </c>
      <c r="AA61" s="52">
        <f t="shared" si="68"/>
        <v>0</v>
      </c>
      <c r="AB61" s="52">
        <f t="shared" si="69"/>
        <v>-71</v>
      </c>
      <c r="AC61" s="52"/>
      <c r="AD61" s="52">
        <f t="shared" si="70"/>
        <v>0</v>
      </c>
      <c r="AE61" s="52">
        <f t="shared" si="71"/>
        <v>2</v>
      </c>
      <c r="AF61" s="52">
        <f t="shared" si="72"/>
        <v>1</v>
      </c>
      <c r="AG61" s="52">
        <v>0</v>
      </c>
      <c r="AH61" s="52">
        <f t="shared" si="73"/>
        <v>0</v>
      </c>
      <c r="AI61" s="52">
        <f t="shared" si="74"/>
        <v>1</v>
      </c>
      <c r="AJ61" s="52">
        <f t="shared" si="75"/>
        <v>-1</v>
      </c>
      <c r="AK61" s="52">
        <v>0</v>
      </c>
      <c r="AL61" s="52">
        <f t="shared" si="76"/>
        <v>0</v>
      </c>
      <c r="AM61" s="52">
        <f t="shared" si="77"/>
        <v>0</v>
      </c>
      <c r="AN61" s="52">
        <f t="shared" si="78"/>
        <v>50</v>
      </c>
      <c r="AO61" s="49">
        <f t="shared" si="79"/>
        <v>0</v>
      </c>
      <c r="AP61" s="49">
        <f t="shared" si="80"/>
        <v>0</v>
      </c>
      <c r="AQ61" s="49">
        <f t="shared" si="81"/>
        <v>0</v>
      </c>
      <c r="AR61" s="49">
        <f t="shared" si="82"/>
        <v>3</v>
      </c>
      <c r="AS61" s="46"/>
      <c r="AT61" s="46"/>
      <c r="AY61" s="46"/>
      <c r="BB61" s="46"/>
    </row>
    <row r="62" spans="2:55" s="47" customFormat="1" ht="12" customHeight="1" x14ac:dyDescent="0.2">
      <c r="B62" s="51"/>
      <c r="C62" s="67" t="s">
        <v>172</v>
      </c>
      <c r="D62" s="52">
        <v>1025</v>
      </c>
      <c r="E62" s="52">
        <v>1021</v>
      </c>
      <c r="F62" s="52">
        <v>1021</v>
      </c>
      <c r="G62" s="52">
        <v>1021</v>
      </c>
      <c r="H62" s="52"/>
      <c r="I62" s="52">
        <v>1332</v>
      </c>
      <c r="J62" s="52">
        <v>1332</v>
      </c>
      <c r="K62" s="52">
        <v>1332</v>
      </c>
      <c r="L62" s="52">
        <v>0</v>
      </c>
      <c r="M62" s="52">
        <v>0</v>
      </c>
      <c r="N62" s="52">
        <v>941</v>
      </c>
      <c r="O62" s="52">
        <v>1237</v>
      </c>
      <c r="P62" s="52">
        <v>0</v>
      </c>
      <c r="Q62" s="52">
        <v>396</v>
      </c>
      <c r="R62" s="52">
        <v>1109</v>
      </c>
      <c r="S62" s="52">
        <v>1109</v>
      </c>
      <c r="T62" s="52">
        <v>0</v>
      </c>
      <c r="U62" s="52">
        <v>0</v>
      </c>
      <c r="V62" s="52">
        <v>0</v>
      </c>
      <c r="W62" s="52">
        <v>0</v>
      </c>
      <c r="Y62" s="52">
        <v>1025</v>
      </c>
      <c r="Z62" s="52">
        <f t="shared" si="67"/>
        <v>-4</v>
      </c>
      <c r="AA62" s="52">
        <f t="shared" si="68"/>
        <v>0</v>
      </c>
      <c r="AB62" s="52">
        <f t="shared" si="69"/>
        <v>0</v>
      </c>
      <c r="AC62" s="52"/>
      <c r="AD62" s="52">
        <f t="shared" si="70"/>
        <v>1332</v>
      </c>
      <c r="AE62" s="52">
        <f t="shared" si="71"/>
        <v>0</v>
      </c>
      <c r="AF62" s="52">
        <f t="shared" si="72"/>
        <v>0</v>
      </c>
      <c r="AG62" s="52">
        <v>0</v>
      </c>
      <c r="AH62" s="52">
        <f t="shared" si="73"/>
        <v>0</v>
      </c>
      <c r="AI62" s="52">
        <f t="shared" si="74"/>
        <v>941</v>
      </c>
      <c r="AJ62" s="52">
        <f t="shared" si="75"/>
        <v>296</v>
      </c>
      <c r="AK62" s="52">
        <v>0</v>
      </c>
      <c r="AL62" s="52">
        <f t="shared" si="76"/>
        <v>396</v>
      </c>
      <c r="AM62" s="52">
        <f t="shared" si="77"/>
        <v>713</v>
      </c>
      <c r="AN62" s="52">
        <f t="shared" si="78"/>
        <v>0</v>
      </c>
      <c r="AO62" s="49">
        <f t="shared" si="79"/>
        <v>0</v>
      </c>
      <c r="AP62" s="49">
        <f t="shared" si="80"/>
        <v>0</v>
      </c>
      <c r="AQ62" s="49">
        <f t="shared" si="81"/>
        <v>0</v>
      </c>
      <c r="AR62" s="49">
        <f t="shared" si="82"/>
        <v>0</v>
      </c>
      <c r="AS62" s="46"/>
      <c r="AT62" s="46"/>
      <c r="AY62" s="46"/>
      <c r="BB62" s="46"/>
    </row>
    <row r="63" spans="2:55" s="47" customFormat="1" ht="12" customHeight="1" x14ac:dyDescent="0.2">
      <c r="B63" s="51"/>
      <c r="C63" s="67" t="s">
        <v>173</v>
      </c>
      <c r="D63" s="52">
        <v>-1877</v>
      </c>
      <c r="E63" s="52">
        <v>-2454</v>
      </c>
      <c r="F63" s="52">
        <v>-1580</v>
      </c>
      <c r="G63" s="52">
        <v>-950</v>
      </c>
      <c r="H63" s="52">
        <v>17</v>
      </c>
      <c r="I63" s="52">
        <v>354</v>
      </c>
      <c r="J63" s="52">
        <v>819</v>
      </c>
      <c r="K63" s="52">
        <v>-701</v>
      </c>
      <c r="L63" s="52">
        <v>-1184</v>
      </c>
      <c r="M63" s="52">
        <v>-1257</v>
      </c>
      <c r="N63" s="52">
        <v>-5536</v>
      </c>
      <c r="O63" s="52">
        <v>298</v>
      </c>
      <c r="P63" s="52">
        <v>-958</v>
      </c>
      <c r="Q63" s="52">
        <v>-3212</v>
      </c>
      <c r="R63" s="52">
        <v>-1986</v>
      </c>
      <c r="S63" s="52">
        <v>-3776</v>
      </c>
      <c r="T63" s="52">
        <v>54</v>
      </c>
      <c r="U63" s="52">
        <v>696</v>
      </c>
      <c r="V63" s="52">
        <v>629</v>
      </c>
      <c r="W63" s="52">
        <v>618</v>
      </c>
      <c r="Y63" s="52">
        <v>-1877</v>
      </c>
      <c r="Z63" s="52">
        <f t="shared" si="67"/>
        <v>-577</v>
      </c>
      <c r="AA63" s="52">
        <f t="shared" si="68"/>
        <v>874</v>
      </c>
      <c r="AB63" s="52">
        <f t="shared" si="69"/>
        <v>630</v>
      </c>
      <c r="AC63" s="52">
        <v>17</v>
      </c>
      <c r="AD63" s="52">
        <f t="shared" si="70"/>
        <v>337</v>
      </c>
      <c r="AE63" s="52">
        <f t="shared" si="71"/>
        <v>465</v>
      </c>
      <c r="AF63" s="52">
        <f t="shared" si="72"/>
        <v>-1520</v>
      </c>
      <c r="AG63" s="52">
        <v>-1184</v>
      </c>
      <c r="AH63" s="52">
        <f t="shared" si="73"/>
        <v>-73</v>
      </c>
      <c r="AI63" s="52">
        <f t="shared" si="74"/>
        <v>-4279</v>
      </c>
      <c r="AJ63" s="52">
        <f t="shared" si="75"/>
        <v>5834</v>
      </c>
      <c r="AK63" s="52">
        <v>-958</v>
      </c>
      <c r="AL63" s="52">
        <f t="shared" si="76"/>
        <v>-2254</v>
      </c>
      <c r="AM63" s="52">
        <f t="shared" si="77"/>
        <v>1226</v>
      </c>
      <c r="AN63" s="52">
        <f t="shared" si="78"/>
        <v>-1790</v>
      </c>
      <c r="AO63" s="49">
        <f t="shared" si="79"/>
        <v>54</v>
      </c>
      <c r="AP63" s="49">
        <f t="shared" si="80"/>
        <v>642</v>
      </c>
      <c r="AQ63" s="49">
        <f t="shared" si="81"/>
        <v>-67</v>
      </c>
      <c r="AR63" s="49">
        <f t="shared" si="82"/>
        <v>-11</v>
      </c>
      <c r="AS63" s="46"/>
      <c r="AT63" s="46"/>
      <c r="AY63" s="46"/>
      <c r="BB63" s="46"/>
      <c r="BC63" s="46"/>
    </row>
    <row r="64" spans="2:55" ht="12" customHeight="1" x14ac:dyDescent="0.2">
      <c r="B64" s="226" t="s">
        <v>174</v>
      </c>
      <c r="C64" s="227"/>
      <c r="D64" s="68">
        <f t="shared" ref="D64:W64" si="83">SUM(D46:D63)</f>
        <v>-14506</v>
      </c>
      <c r="E64" s="68">
        <f t="shared" si="83"/>
        <v>-22669</v>
      </c>
      <c r="F64" s="68">
        <f t="shared" si="83"/>
        <v>-34760</v>
      </c>
      <c r="G64" s="68">
        <f t="shared" si="83"/>
        <v>-45132</v>
      </c>
      <c r="H64" s="68">
        <f t="shared" si="83"/>
        <v>-13257</v>
      </c>
      <c r="I64" s="68">
        <f t="shared" si="83"/>
        <v>-20037</v>
      </c>
      <c r="J64" s="68">
        <f t="shared" si="83"/>
        <v>-29709</v>
      </c>
      <c r="K64" s="68">
        <f t="shared" si="83"/>
        <v>-52001</v>
      </c>
      <c r="L64" s="68">
        <f t="shared" si="83"/>
        <v>-7631</v>
      </c>
      <c r="M64" s="68">
        <f t="shared" si="83"/>
        <v>-19992</v>
      </c>
      <c r="N64" s="68">
        <f t="shared" si="83"/>
        <v>-38206</v>
      </c>
      <c r="O64" s="68">
        <f t="shared" si="83"/>
        <v>-59901</v>
      </c>
      <c r="P64" s="68">
        <f t="shared" si="83"/>
        <v>84</v>
      </c>
      <c r="Q64" s="68">
        <f t="shared" si="83"/>
        <v>-10641</v>
      </c>
      <c r="R64" s="68">
        <f t="shared" si="83"/>
        <v>-35192</v>
      </c>
      <c r="S64" s="68">
        <f t="shared" si="83"/>
        <v>-66469</v>
      </c>
      <c r="T64" s="68">
        <f t="shared" si="83"/>
        <v>-34631</v>
      </c>
      <c r="U64" s="68">
        <f t="shared" si="83"/>
        <v>-27535</v>
      </c>
      <c r="V64" s="68">
        <f t="shared" si="83"/>
        <v>-39145</v>
      </c>
      <c r="W64" s="68">
        <f t="shared" si="83"/>
        <v>-47066</v>
      </c>
      <c r="Y64" s="68">
        <f t="shared" ref="Y64:AR64" si="84">SUM(Y46:Y63)</f>
        <v>-14506</v>
      </c>
      <c r="Z64" s="68">
        <f t="shared" si="84"/>
        <v>-8163</v>
      </c>
      <c r="AA64" s="68">
        <f t="shared" si="84"/>
        <v>-12091</v>
      </c>
      <c r="AB64" s="68">
        <f t="shared" si="84"/>
        <v>-10372</v>
      </c>
      <c r="AC64" s="68">
        <f t="shared" si="84"/>
        <v>-13257</v>
      </c>
      <c r="AD64" s="68">
        <f t="shared" si="84"/>
        <v>-6780</v>
      </c>
      <c r="AE64" s="68">
        <f t="shared" si="84"/>
        <v>-9672</v>
      </c>
      <c r="AF64" s="68">
        <f t="shared" si="84"/>
        <v>-22292</v>
      </c>
      <c r="AG64" s="68">
        <f t="shared" si="84"/>
        <v>-7631</v>
      </c>
      <c r="AH64" s="68">
        <f t="shared" si="84"/>
        <v>-12361</v>
      </c>
      <c r="AI64" s="68">
        <f t="shared" si="84"/>
        <v>-18214</v>
      </c>
      <c r="AJ64" s="68">
        <f t="shared" si="84"/>
        <v>-21695</v>
      </c>
      <c r="AK64" s="68">
        <f t="shared" si="84"/>
        <v>84</v>
      </c>
      <c r="AL64" s="68">
        <f t="shared" si="84"/>
        <v>-10725</v>
      </c>
      <c r="AM64" s="68">
        <f t="shared" si="84"/>
        <v>-24551</v>
      </c>
      <c r="AN64" s="68">
        <f t="shared" si="84"/>
        <v>-31277</v>
      </c>
      <c r="AO64" s="68">
        <f t="shared" si="84"/>
        <v>-34631</v>
      </c>
      <c r="AP64" s="68">
        <f t="shared" si="84"/>
        <v>7096</v>
      </c>
      <c r="AQ64" s="68">
        <f t="shared" si="84"/>
        <v>-11610</v>
      </c>
      <c r="AR64" s="68">
        <f t="shared" si="84"/>
        <v>-7921</v>
      </c>
      <c r="AU64" s="47"/>
      <c r="AV64" s="47"/>
      <c r="AW64" s="47"/>
      <c r="AX64" s="47"/>
      <c r="AZ64" s="47"/>
      <c r="BA64" s="47"/>
      <c r="BC64" s="47"/>
    </row>
    <row r="65" spans="2:55" s="47" customFormat="1" ht="12" customHeight="1" x14ac:dyDescent="0.2">
      <c r="B65" s="64" t="s">
        <v>175</v>
      </c>
      <c r="C65" s="65"/>
      <c r="D65" s="65"/>
      <c r="E65" s="65"/>
      <c r="F65" s="65"/>
      <c r="G65" s="65"/>
      <c r="H65" s="65"/>
      <c r="I65" s="66"/>
      <c r="J65" s="66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Y65" s="65"/>
      <c r="Z65" s="65"/>
      <c r="AA65" s="65"/>
      <c r="AB65" s="65"/>
      <c r="AC65" s="65"/>
      <c r="AD65" s="66"/>
      <c r="AE65" s="66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46"/>
      <c r="AT65" s="46"/>
      <c r="AU65" s="46"/>
      <c r="AY65" s="46"/>
      <c r="BA65" s="46"/>
      <c r="BB65" s="46"/>
    </row>
    <row r="66" spans="2:55" s="47" customFormat="1" ht="12" customHeight="1" x14ac:dyDescent="0.2">
      <c r="B66" s="51"/>
      <c r="C66" s="67" t="s">
        <v>176</v>
      </c>
      <c r="D66" s="52">
        <v>0</v>
      </c>
      <c r="E66" s="52">
        <v>0</v>
      </c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Y66" s="52">
        <v>0</v>
      </c>
      <c r="Z66" s="52">
        <f t="shared" ref="Z66:Z76" si="85">E66-D66</f>
        <v>0</v>
      </c>
      <c r="AA66" s="52">
        <f t="shared" ref="AA66:AA76" si="86">F66-E66</f>
        <v>0</v>
      </c>
      <c r="AB66" s="52">
        <f t="shared" ref="AB66:AB76" si="87">G66-F66</f>
        <v>0</v>
      </c>
      <c r="AC66" s="52">
        <v>0</v>
      </c>
      <c r="AD66" s="52">
        <f t="shared" ref="AD66:AD76" si="88">I66-H66</f>
        <v>0</v>
      </c>
      <c r="AE66" s="52">
        <f t="shared" ref="AE66:AE76" si="89">J66-I66</f>
        <v>0</v>
      </c>
      <c r="AF66" s="52">
        <f t="shared" ref="AF66:AF76" si="90">K66-J66</f>
        <v>0</v>
      </c>
      <c r="AG66" s="52">
        <v>0</v>
      </c>
      <c r="AH66" s="52">
        <f t="shared" ref="AH66:AH76" si="91">M66-L66</f>
        <v>0</v>
      </c>
      <c r="AI66" s="52">
        <f t="shared" ref="AI66:AI76" si="92">N66-M66</f>
        <v>0</v>
      </c>
      <c r="AJ66" s="52">
        <f t="shared" ref="AJ66:AJ76" si="93">O66-N66</f>
        <v>0</v>
      </c>
      <c r="AK66" s="52">
        <v>0</v>
      </c>
      <c r="AL66" s="52">
        <f t="shared" ref="AL66:AL76" si="94">Q66-P66</f>
        <v>0</v>
      </c>
      <c r="AM66" s="52">
        <f t="shared" ref="AM66:AM76" si="95">R66-Q66</f>
        <v>0</v>
      </c>
      <c r="AN66" s="52">
        <f t="shared" ref="AN66:AN76" si="96">S66-R66</f>
        <v>0</v>
      </c>
      <c r="AO66" s="49">
        <f t="shared" ref="AO66:AO76" si="97">T66</f>
        <v>0</v>
      </c>
      <c r="AP66" s="49">
        <f t="shared" ref="AP66:AP76" si="98">U66-T66</f>
        <v>0</v>
      </c>
      <c r="AQ66" s="49">
        <f t="shared" ref="AQ66:AQ76" si="99">V66-U66</f>
        <v>0</v>
      </c>
      <c r="AR66" s="49">
        <f t="shared" ref="AR66:AR76" si="100">W66-V66</f>
        <v>0</v>
      </c>
      <c r="AS66" s="46"/>
      <c r="AT66" s="46"/>
      <c r="AY66" s="46"/>
      <c r="AZ66" s="46"/>
      <c r="BB66" s="46"/>
    </row>
    <row r="67" spans="2:55" s="47" customFormat="1" ht="12" customHeight="1" x14ac:dyDescent="0.2">
      <c r="B67" s="51"/>
      <c r="C67" s="67" t="s">
        <v>177</v>
      </c>
      <c r="D67" s="52">
        <v>0</v>
      </c>
      <c r="E67" s="52">
        <v>-271</v>
      </c>
      <c r="F67" s="52">
        <v>-3089</v>
      </c>
      <c r="G67" s="52">
        <v>-4749</v>
      </c>
      <c r="H67" s="52">
        <v>-1299</v>
      </c>
      <c r="I67" s="52">
        <v>-1520</v>
      </c>
      <c r="J67" s="52">
        <v>-2250</v>
      </c>
      <c r="K67" s="52">
        <v>-2550</v>
      </c>
      <c r="L67" s="52">
        <v>-180</v>
      </c>
      <c r="M67" s="52">
        <v>-180</v>
      </c>
      <c r="N67" s="52">
        <v>-259</v>
      </c>
      <c r="O67" s="52">
        <v>-479</v>
      </c>
      <c r="P67" s="52">
        <v>-239</v>
      </c>
      <c r="Q67" s="52">
        <v>-361</v>
      </c>
      <c r="R67" s="52">
        <v>-361</v>
      </c>
      <c r="S67" s="52">
        <v>-810</v>
      </c>
      <c r="T67" s="52">
        <v>-1183</v>
      </c>
      <c r="U67" s="52">
        <v>-1950</v>
      </c>
      <c r="V67" s="52">
        <v>-1951</v>
      </c>
      <c r="W67" s="52">
        <v>-1950</v>
      </c>
      <c r="Y67" s="52">
        <v>0</v>
      </c>
      <c r="Z67" s="52">
        <f t="shared" si="85"/>
        <v>-271</v>
      </c>
      <c r="AA67" s="52">
        <f t="shared" si="86"/>
        <v>-2818</v>
      </c>
      <c r="AB67" s="52">
        <f t="shared" si="87"/>
        <v>-1660</v>
      </c>
      <c r="AC67" s="52">
        <v>-1299</v>
      </c>
      <c r="AD67" s="52">
        <f t="shared" si="88"/>
        <v>-221</v>
      </c>
      <c r="AE67" s="52">
        <f t="shared" si="89"/>
        <v>-730</v>
      </c>
      <c r="AF67" s="52">
        <f t="shared" si="90"/>
        <v>-300</v>
      </c>
      <c r="AG67" s="52">
        <v>-180</v>
      </c>
      <c r="AH67" s="52">
        <f t="shared" si="91"/>
        <v>0</v>
      </c>
      <c r="AI67" s="52">
        <f t="shared" si="92"/>
        <v>-79</v>
      </c>
      <c r="AJ67" s="52">
        <f t="shared" si="93"/>
        <v>-220</v>
      </c>
      <c r="AK67" s="52">
        <v>-239</v>
      </c>
      <c r="AL67" s="52">
        <f t="shared" si="94"/>
        <v>-122</v>
      </c>
      <c r="AM67" s="52">
        <f t="shared" si="95"/>
        <v>0</v>
      </c>
      <c r="AN67" s="52">
        <f t="shared" si="96"/>
        <v>-449</v>
      </c>
      <c r="AO67" s="49">
        <f t="shared" si="97"/>
        <v>-1183</v>
      </c>
      <c r="AP67" s="49">
        <f t="shared" si="98"/>
        <v>-767</v>
      </c>
      <c r="AQ67" s="49">
        <f t="shared" si="99"/>
        <v>-1</v>
      </c>
      <c r="AR67" s="49">
        <f t="shared" si="100"/>
        <v>1</v>
      </c>
      <c r="AS67" s="46"/>
      <c r="AT67" s="46"/>
      <c r="AV67" s="46"/>
      <c r="AW67" s="46"/>
      <c r="AX67" s="46"/>
      <c r="AY67" s="46"/>
      <c r="BB67" s="46"/>
      <c r="BC67" s="46"/>
    </row>
    <row r="68" spans="2:55" ht="12" customHeight="1" x14ac:dyDescent="0.2">
      <c r="B68" s="51"/>
      <c r="C68" s="67" t="s">
        <v>178</v>
      </c>
      <c r="D68" s="52">
        <v>0</v>
      </c>
      <c r="E68" s="52">
        <v>0</v>
      </c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Y68" s="52">
        <v>0</v>
      </c>
      <c r="Z68" s="52">
        <f t="shared" si="85"/>
        <v>0</v>
      </c>
      <c r="AA68" s="52">
        <f t="shared" si="86"/>
        <v>0</v>
      </c>
      <c r="AB68" s="52">
        <f t="shared" si="87"/>
        <v>0</v>
      </c>
      <c r="AC68" s="52">
        <v>0</v>
      </c>
      <c r="AD68" s="52">
        <f t="shared" si="88"/>
        <v>0</v>
      </c>
      <c r="AE68" s="52">
        <f t="shared" si="89"/>
        <v>0</v>
      </c>
      <c r="AF68" s="52">
        <f t="shared" si="90"/>
        <v>0</v>
      </c>
      <c r="AG68" s="52">
        <v>0</v>
      </c>
      <c r="AH68" s="52">
        <f t="shared" si="91"/>
        <v>0</v>
      </c>
      <c r="AI68" s="52">
        <f t="shared" si="92"/>
        <v>0</v>
      </c>
      <c r="AJ68" s="52">
        <f t="shared" si="93"/>
        <v>0</v>
      </c>
      <c r="AK68" s="52">
        <v>0</v>
      </c>
      <c r="AL68" s="52">
        <f t="shared" si="94"/>
        <v>0</v>
      </c>
      <c r="AM68" s="52">
        <f t="shared" si="95"/>
        <v>0</v>
      </c>
      <c r="AN68" s="52">
        <f t="shared" si="96"/>
        <v>0</v>
      </c>
      <c r="AO68" s="49">
        <f t="shared" si="97"/>
        <v>0</v>
      </c>
      <c r="AP68" s="49">
        <f t="shared" si="98"/>
        <v>0</v>
      </c>
      <c r="AQ68" s="49">
        <f t="shared" si="99"/>
        <v>0</v>
      </c>
      <c r="AR68" s="49">
        <f t="shared" si="100"/>
        <v>0</v>
      </c>
      <c r="AU68" s="47"/>
      <c r="AV68" s="47"/>
      <c r="AW68" s="47"/>
      <c r="AX68" s="47"/>
      <c r="AZ68" s="47"/>
      <c r="BA68" s="47"/>
    </row>
    <row r="69" spans="2:55" ht="12" customHeight="1" x14ac:dyDescent="0.2">
      <c r="B69" s="51"/>
      <c r="C69" s="67" t="s">
        <v>179</v>
      </c>
      <c r="D69" s="52">
        <v>0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Y69" s="52">
        <v>0</v>
      </c>
      <c r="Z69" s="52">
        <f t="shared" si="85"/>
        <v>0</v>
      </c>
      <c r="AA69" s="52">
        <f t="shared" si="86"/>
        <v>0</v>
      </c>
      <c r="AB69" s="52">
        <f t="shared" si="87"/>
        <v>0</v>
      </c>
      <c r="AC69" s="52">
        <v>0</v>
      </c>
      <c r="AD69" s="52">
        <f t="shared" si="88"/>
        <v>0</v>
      </c>
      <c r="AE69" s="52">
        <f t="shared" si="89"/>
        <v>0</v>
      </c>
      <c r="AF69" s="52">
        <f t="shared" si="90"/>
        <v>0</v>
      </c>
      <c r="AG69" s="52">
        <v>0</v>
      </c>
      <c r="AH69" s="52">
        <f t="shared" si="91"/>
        <v>0</v>
      </c>
      <c r="AI69" s="52">
        <f t="shared" si="92"/>
        <v>0</v>
      </c>
      <c r="AJ69" s="52">
        <f t="shared" si="93"/>
        <v>0</v>
      </c>
      <c r="AK69" s="52">
        <v>0</v>
      </c>
      <c r="AL69" s="52">
        <f t="shared" si="94"/>
        <v>0</v>
      </c>
      <c r="AM69" s="52">
        <f t="shared" si="95"/>
        <v>0</v>
      </c>
      <c r="AN69" s="52">
        <f t="shared" si="96"/>
        <v>0</v>
      </c>
      <c r="AO69" s="49">
        <f t="shared" si="97"/>
        <v>0</v>
      </c>
      <c r="AP69" s="49">
        <f t="shared" si="98"/>
        <v>0</v>
      </c>
      <c r="AQ69" s="49">
        <f t="shared" si="99"/>
        <v>0</v>
      </c>
      <c r="AR69" s="49">
        <f t="shared" si="100"/>
        <v>0</v>
      </c>
      <c r="AV69" s="47"/>
      <c r="AW69" s="47"/>
      <c r="AX69" s="47"/>
      <c r="AZ69" s="47"/>
    </row>
    <row r="70" spans="2:55" ht="12" customHeight="1" x14ac:dyDescent="0.2">
      <c r="B70" s="51"/>
      <c r="C70" s="67" t="s">
        <v>180</v>
      </c>
      <c r="D70" s="52">
        <v>0</v>
      </c>
      <c r="E70" s="52">
        <v>23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Y70" s="52">
        <v>0</v>
      </c>
      <c r="Z70" s="52">
        <f t="shared" si="85"/>
        <v>23</v>
      </c>
      <c r="AA70" s="52">
        <f t="shared" si="86"/>
        <v>-23</v>
      </c>
      <c r="AB70" s="52">
        <f t="shared" si="87"/>
        <v>0</v>
      </c>
      <c r="AC70" s="52">
        <v>0</v>
      </c>
      <c r="AD70" s="52">
        <f t="shared" si="88"/>
        <v>0</v>
      </c>
      <c r="AE70" s="52">
        <f t="shared" si="89"/>
        <v>0</v>
      </c>
      <c r="AF70" s="52">
        <f t="shared" si="90"/>
        <v>0</v>
      </c>
      <c r="AG70" s="52">
        <v>0</v>
      </c>
      <c r="AH70" s="52">
        <f t="shared" si="91"/>
        <v>0</v>
      </c>
      <c r="AI70" s="52">
        <f t="shared" si="92"/>
        <v>0</v>
      </c>
      <c r="AJ70" s="52">
        <f t="shared" si="93"/>
        <v>0</v>
      </c>
      <c r="AK70" s="52">
        <v>0</v>
      </c>
      <c r="AL70" s="52">
        <f t="shared" si="94"/>
        <v>0</v>
      </c>
      <c r="AM70" s="52">
        <f t="shared" si="95"/>
        <v>0</v>
      </c>
      <c r="AN70" s="52">
        <f t="shared" si="96"/>
        <v>0</v>
      </c>
      <c r="AO70" s="49">
        <f t="shared" si="97"/>
        <v>0</v>
      </c>
      <c r="AP70" s="49">
        <f t="shared" si="98"/>
        <v>0</v>
      </c>
      <c r="AQ70" s="49">
        <f t="shared" si="99"/>
        <v>0</v>
      </c>
      <c r="AR70" s="49">
        <f t="shared" si="100"/>
        <v>0</v>
      </c>
      <c r="AV70" s="47"/>
      <c r="AW70" s="47"/>
      <c r="AX70" s="47"/>
    </row>
    <row r="71" spans="2:55" ht="12" customHeight="1" x14ac:dyDescent="0.2">
      <c r="B71" s="51"/>
      <c r="C71" s="67" t="s">
        <v>181</v>
      </c>
      <c r="D71" s="52"/>
      <c r="E71" s="52">
        <v>23169</v>
      </c>
      <c r="F71" s="52">
        <v>26452</v>
      </c>
      <c r="G71" s="52">
        <v>33154</v>
      </c>
      <c r="H71" s="52">
        <v>9883</v>
      </c>
      <c r="I71" s="52">
        <v>14100</v>
      </c>
      <c r="J71" s="52">
        <v>16345</v>
      </c>
      <c r="K71" s="52">
        <v>20233</v>
      </c>
      <c r="L71" s="52">
        <v>4912</v>
      </c>
      <c r="M71" s="52">
        <v>6797</v>
      </c>
      <c r="N71" s="52">
        <v>26724</v>
      </c>
      <c r="O71" s="52">
        <v>24293</v>
      </c>
      <c r="P71" s="52">
        <v>41366</v>
      </c>
      <c r="Q71" s="52">
        <v>54937</v>
      </c>
      <c r="R71" s="52">
        <v>113023</v>
      </c>
      <c r="S71" s="52">
        <v>130422</v>
      </c>
      <c r="T71" s="52">
        <v>41889</v>
      </c>
      <c r="U71" s="52">
        <v>80197</v>
      </c>
      <c r="V71" s="52">
        <v>87639</v>
      </c>
      <c r="W71" s="52">
        <v>90033</v>
      </c>
      <c r="Y71" s="52"/>
      <c r="Z71" s="52">
        <f t="shared" si="85"/>
        <v>23169</v>
      </c>
      <c r="AA71" s="52">
        <f t="shared" si="86"/>
        <v>3283</v>
      </c>
      <c r="AB71" s="52">
        <f t="shared" si="87"/>
        <v>6702</v>
      </c>
      <c r="AC71" s="52">
        <v>9883</v>
      </c>
      <c r="AD71" s="52">
        <f t="shared" si="88"/>
        <v>4217</v>
      </c>
      <c r="AE71" s="52">
        <f t="shared" si="89"/>
        <v>2245</v>
      </c>
      <c r="AF71" s="52">
        <f t="shared" si="90"/>
        <v>3888</v>
      </c>
      <c r="AG71" s="52">
        <v>4912</v>
      </c>
      <c r="AH71" s="52">
        <f t="shared" si="91"/>
        <v>1885</v>
      </c>
      <c r="AI71" s="52">
        <f t="shared" si="92"/>
        <v>19927</v>
      </c>
      <c r="AJ71" s="52">
        <f t="shared" si="93"/>
        <v>-2431</v>
      </c>
      <c r="AK71" s="52">
        <v>41366</v>
      </c>
      <c r="AL71" s="52">
        <f t="shared" si="94"/>
        <v>13571</v>
      </c>
      <c r="AM71" s="52">
        <f t="shared" si="95"/>
        <v>58086</v>
      </c>
      <c r="AN71" s="52">
        <f t="shared" si="96"/>
        <v>17399</v>
      </c>
      <c r="AO71" s="49">
        <f t="shared" si="97"/>
        <v>41889</v>
      </c>
      <c r="AP71" s="49">
        <f t="shared" si="98"/>
        <v>38308</v>
      </c>
      <c r="AQ71" s="49">
        <f t="shared" si="99"/>
        <v>7442</v>
      </c>
      <c r="AR71" s="49">
        <f t="shared" si="100"/>
        <v>2394</v>
      </c>
    </row>
    <row r="72" spans="2:55" ht="12" customHeight="1" x14ac:dyDescent="0.2">
      <c r="B72" s="51"/>
      <c r="C72" s="67" t="s">
        <v>182</v>
      </c>
      <c r="D72" s="52">
        <v>-11131</v>
      </c>
      <c r="E72" s="52">
        <v>-21340</v>
      </c>
      <c r="F72" s="52">
        <v>-29259</v>
      </c>
      <c r="G72" s="52">
        <v>-38061</v>
      </c>
      <c r="H72" s="52">
        <v>-2975</v>
      </c>
      <c r="I72" s="52">
        <v>-11427</v>
      </c>
      <c r="J72" s="52">
        <v>-25301</v>
      </c>
      <c r="K72" s="52">
        <v>-28878</v>
      </c>
      <c r="L72" s="52">
        <v>-19378</v>
      </c>
      <c r="M72" s="52">
        <v>-17743</v>
      </c>
      <c r="N72" s="52">
        <v>-28413</v>
      </c>
      <c r="O72" s="52">
        <v>-50373</v>
      </c>
      <c r="P72" s="52">
        <v>-31757</v>
      </c>
      <c r="Q72" s="52">
        <v>-34308</v>
      </c>
      <c r="R72" s="52">
        <v>-41679</v>
      </c>
      <c r="S72" s="52">
        <v>-49589</v>
      </c>
      <c r="T72" s="52">
        <v>-3107</v>
      </c>
      <c r="U72" s="52">
        <v>-24492</v>
      </c>
      <c r="V72" s="52">
        <v>-26024</v>
      </c>
      <c r="W72" s="52">
        <v>-60488</v>
      </c>
      <c r="Y72" s="52">
        <v>-11131</v>
      </c>
      <c r="Z72" s="52">
        <f t="shared" si="85"/>
        <v>-10209</v>
      </c>
      <c r="AA72" s="52">
        <f t="shared" si="86"/>
        <v>-7919</v>
      </c>
      <c r="AB72" s="52">
        <f t="shared" si="87"/>
        <v>-8802</v>
      </c>
      <c r="AC72" s="52">
        <v>-2975</v>
      </c>
      <c r="AD72" s="52">
        <f t="shared" si="88"/>
        <v>-8452</v>
      </c>
      <c r="AE72" s="52">
        <f t="shared" si="89"/>
        <v>-13874</v>
      </c>
      <c r="AF72" s="52">
        <f t="shared" si="90"/>
        <v>-3577</v>
      </c>
      <c r="AG72" s="52">
        <v>-19378</v>
      </c>
      <c r="AH72" s="52">
        <f t="shared" si="91"/>
        <v>1635</v>
      </c>
      <c r="AI72" s="52">
        <f t="shared" si="92"/>
        <v>-10670</v>
      </c>
      <c r="AJ72" s="52">
        <f t="shared" si="93"/>
        <v>-21960</v>
      </c>
      <c r="AK72" s="52">
        <v>-31757</v>
      </c>
      <c r="AL72" s="52">
        <f t="shared" si="94"/>
        <v>-2551</v>
      </c>
      <c r="AM72" s="52">
        <f t="shared" si="95"/>
        <v>-7371</v>
      </c>
      <c r="AN72" s="52">
        <f t="shared" si="96"/>
        <v>-7910</v>
      </c>
      <c r="AO72" s="49">
        <f t="shared" si="97"/>
        <v>-3107</v>
      </c>
      <c r="AP72" s="49">
        <f t="shared" si="98"/>
        <v>-21385</v>
      </c>
      <c r="AQ72" s="49">
        <f t="shared" si="99"/>
        <v>-1532</v>
      </c>
      <c r="AR72" s="49">
        <f t="shared" si="100"/>
        <v>-34464</v>
      </c>
    </row>
    <row r="73" spans="2:55" ht="12" customHeight="1" x14ac:dyDescent="0.2">
      <c r="B73" s="51"/>
      <c r="C73" s="67" t="s">
        <v>183</v>
      </c>
      <c r="D73" s="52">
        <v>-832</v>
      </c>
      <c r="E73" s="52">
        <v>-1773</v>
      </c>
      <c r="F73" s="52">
        <v>-2875</v>
      </c>
      <c r="G73" s="52">
        <v>-4024</v>
      </c>
      <c r="H73" s="52">
        <v>-945</v>
      </c>
      <c r="I73" s="52">
        <v>-1902</v>
      </c>
      <c r="J73" s="52">
        <v>-2985</v>
      </c>
      <c r="K73" s="52">
        <v>-3936</v>
      </c>
      <c r="L73" s="52">
        <v>-883</v>
      </c>
      <c r="M73" s="52">
        <v>-1045</v>
      </c>
      <c r="N73" s="52">
        <v>-1420</v>
      </c>
      <c r="O73" s="52">
        <v>-1750</v>
      </c>
      <c r="P73" s="52">
        <v>-295</v>
      </c>
      <c r="Q73" s="52">
        <v>-669</v>
      </c>
      <c r="R73" s="52">
        <v>-1105</v>
      </c>
      <c r="S73" s="52">
        <v>-1983</v>
      </c>
      <c r="T73" s="52">
        <v>-1806</v>
      </c>
      <c r="U73" s="52">
        <v>-5167</v>
      </c>
      <c r="V73" s="52">
        <v>-9091</v>
      </c>
      <c r="W73" s="52">
        <v>-13877</v>
      </c>
      <c r="Y73" s="52">
        <v>-832</v>
      </c>
      <c r="Z73" s="52">
        <f t="shared" si="85"/>
        <v>-941</v>
      </c>
      <c r="AA73" s="52">
        <f t="shared" si="86"/>
        <v>-1102</v>
      </c>
      <c r="AB73" s="52">
        <f t="shared" si="87"/>
        <v>-1149</v>
      </c>
      <c r="AC73" s="52">
        <v>-945</v>
      </c>
      <c r="AD73" s="52">
        <f t="shared" si="88"/>
        <v>-957</v>
      </c>
      <c r="AE73" s="52">
        <f t="shared" si="89"/>
        <v>-1083</v>
      </c>
      <c r="AF73" s="52">
        <f t="shared" si="90"/>
        <v>-951</v>
      </c>
      <c r="AG73" s="52">
        <v>-883</v>
      </c>
      <c r="AH73" s="52">
        <f t="shared" si="91"/>
        <v>-162</v>
      </c>
      <c r="AI73" s="52">
        <f t="shared" si="92"/>
        <v>-375</v>
      </c>
      <c r="AJ73" s="52">
        <f t="shared" si="93"/>
        <v>-330</v>
      </c>
      <c r="AK73" s="52">
        <v>-295</v>
      </c>
      <c r="AL73" s="52">
        <f t="shared" si="94"/>
        <v>-374</v>
      </c>
      <c r="AM73" s="52">
        <f t="shared" si="95"/>
        <v>-436</v>
      </c>
      <c r="AN73" s="52">
        <f t="shared" si="96"/>
        <v>-878</v>
      </c>
      <c r="AO73" s="49">
        <f t="shared" si="97"/>
        <v>-1806</v>
      </c>
      <c r="AP73" s="49">
        <f t="shared" si="98"/>
        <v>-3361</v>
      </c>
      <c r="AQ73" s="49">
        <f t="shared" si="99"/>
        <v>-3924</v>
      </c>
      <c r="AR73" s="49">
        <f t="shared" si="100"/>
        <v>-4786</v>
      </c>
    </row>
    <row r="74" spans="2:55" ht="12" customHeight="1" x14ac:dyDescent="0.2">
      <c r="B74" s="51"/>
      <c r="C74" s="67" t="s">
        <v>184</v>
      </c>
      <c r="D74" s="52">
        <v>-169</v>
      </c>
      <c r="E74" s="52">
        <v>-25257</v>
      </c>
      <c r="F74" s="52">
        <v>-25277</v>
      </c>
      <c r="G74" s="52">
        <v>-37010</v>
      </c>
      <c r="H74" s="52">
        <v>0</v>
      </c>
      <c r="I74" s="52">
        <v>-26335</v>
      </c>
      <c r="J74" s="52">
        <v>-26802</v>
      </c>
      <c r="K74" s="52">
        <v>-39950</v>
      </c>
      <c r="L74" s="52">
        <v>0</v>
      </c>
      <c r="M74" s="52">
        <v>-464</v>
      </c>
      <c r="N74" s="52">
        <v>-19448</v>
      </c>
      <c r="O74" s="52">
        <v>-33048</v>
      </c>
      <c r="P74" s="52">
        <v>0</v>
      </c>
      <c r="Q74" s="52">
        <v>0</v>
      </c>
      <c r="R74" s="52">
        <v>-22347</v>
      </c>
      <c r="S74" s="52">
        <v>-22347</v>
      </c>
      <c r="T74" s="52">
        <v>-8743</v>
      </c>
      <c r="U74" s="52">
        <v>-8743</v>
      </c>
      <c r="V74" s="52">
        <v>-14671</v>
      </c>
      <c r="W74" s="52">
        <v>-14730</v>
      </c>
      <c r="Y74" s="52">
        <v>-169</v>
      </c>
      <c r="Z74" s="52">
        <f t="shared" si="85"/>
        <v>-25088</v>
      </c>
      <c r="AA74" s="52">
        <f t="shared" si="86"/>
        <v>-20</v>
      </c>
      <c r="AB74" s="52">
        <f t="shared" si="87"/>
        <v>-11733</v>
      </c>
      <c r="AC74" s="52">
        <v>0</v>
      </c>
      <c r="AD74" s="52">
        <f t="shared" si="88"/>
        <v>-26335</v>
      </c>
      <c r="AE74" s="52">
        <f t="shared" si="89"/>
        <v>-467</v>
      </c>
      <c r="AF74" s="52">
        <f t="shared" si="90"/>
        <v>-13148</v>
      </c>
      <c r="AG74" s="52">
        <v>0</v>
      </c>
      <c r="AH74" s="52">
        <f t="shared" si="91"/>
        <v>-464</v>
      </c>
      <c r="AI74" s="52">
        <f t="shared" si="92"/>
        <v>-18984</v>
      </c>
      <c r="AJ74" s="52">
        <f t="shared" si="93"/>
        <v>-13600</v>
      </c>
      <c r="AK74" s="52">
        <v>0</v>
      </c>
      <c r="AL74" s="52">
        <f t="shared" si="94"/>
        <v>0</v>
      </c>
      <c r="AM74" s="52">
        <f t="shared" si="95"/>
        <v>-22347</v>
      </c>
      <c r="AN74" s="52">
        <f t="shared" si="96"/>
        <v>0</v>
      </c>
      <c r="AO74" s="49">
        <f t="shared" si="97"/>
        <v>-8743</v>
      </c>
      <c r="AP74" s="49">
        <f t="shared" si="98"/>
        <v>0</v>
      </c>
      <c r="AQ74" s="49">
        <f t="shared" si="99"/>
        <v>-5928</v>
      </c>
      <c r="AR74" s="49">
        <f t="shared" si="100"/>
        <v>-59</v>
      </c>
    </row>
    <row r="75" spans="2:55" ht="12" customHeight="1" x14ac:dyDescent="0.2">
      <c r="B75" s="51"/>
      <c r="C75" s="67" t="s">
        <v>185</v>
      </c>
      <c r="D75" s="52">
        <v>-1335</v>
      </c>
      <c r="E75" s="52">
        <v>-2577</v>
      </c>
      <c r="F75" s="52">
        <v>-3974</v>
      </c>
      <c r="G75" s="52">
        <v>-5863</v>
      </c>
      <c r="H75" s="52">
        <v>-1536</v>
      </c>
      <c r="I75" s="52">
        <v>-4415</v>
      </c>
      <c r="J75" s="52">
        <v>-5139</v>
      </c>
      <c r="K75" s="52">
        <v>-8706</v>
      </c>
      <c r="L75" s="52">
        <v>-1813</v>
      </c>
      <c r="M75" s="52">
        <v>-5201</v>
      </c>
      <c r="N75" s="52">
        <v>-5814</v>
      </c>
      <c r="O75" s="52">
        <v>-8215</v>
      </c>
      <c r="P75" s="52">
        <v>-2905</v>
      </c>
      <c r="Q75" s="52">
        <v>-7966</v>
      </c>
      <c r="R75" s="52">
        <v>-8786</v>
      </c>
      <c r="S75" s="52">
        <v>-12630</v>
      </c>
      <c r="T75" s="52">
        <v>-3358</v>
      </c>
      <c r="U75" s="52">
        <v>-6263</v>
      </c>
      <c r="V75" s="52">
        <v>-8658</v>
      </c>
      <c r="W75" s="52">
        <v>-10912</v>
      </c>
      <c r="Y75" s="52">
        <v>-1335</v>
      </c>
      <c r="Z75" s="52">
        <f t="shared" si="85"/>
        <v>-1242</v>
      </c>
      <c r="AA75" s="52">
        <f t="shared" si="86"/>
        <v>-1397</v>
      </c>
      <c r="AB75" s="52">
        <f t="shared" si="87"/>
        <v>-1889</v>
      </c>
      <c r="AC75" s="52">
        <v>-1536</v>
      </c>
      <c r="AD75" s="52">
        <f t="shared" si="88"/>
        <v>-2879</v>
      </c>
      <c r="AE75" s="52">
        <f t="shared" si="89"/>
        <v>-724</v>
      </c>
      <c r="AF75" s="52">
        <f t="shared" si="90"/>
        <v>-3567</v>
      </c>
      <c r="AG75" s="52">
        <v>-1813</v>
      </c>
      <c r="AH75" s="52">
        <f t="shared" si="91"/>
        <v>-3388</v>
      </c>
      <c r="AI75" s="52">
        <f t="shared" si="92"/>
        <v>-613</v>
      </c>
      <c r="AJ75" s="52">
        <f t="shared" si="93"/>
        <v>-2401</v>
      </c>
      <c r="AK75" s="52">
        <v>-2905</v>
      </c>
      <c r="AL75" s="52">
        <f t="shared" si="94"/>
        <v>-5061</v>
      </c>
      <c r="AM75" s="52">
        <f t="shared" si="95"/>
        <v>-820</v>
      </c>
      <c r="AN75" s="52">
        <f t="shared" si="96"/>
        <v>-3844</v>
      </c>
      <c r="AO75" s="49">
        <f t="shared" si="97"/>
        <v>-3358</v>
      </c>
      <c r="AP75" s="49">
        <f t="shared" si="98"/>
        <v>-2905</v>
      </c>
      <c r="AQ75" s="49">
        <f t="shared" si="99"/>
        <v>-2395</v>
      </c>
      <c r="AR75" s="49">
        <f t="shared" si="100"/>
        <v>-2254</v>
      </c>
    </row>
    <row r="76" spans="2:55" ht="12" customHeight="1" x14ac:dyDescent="0.2">
      <c r="B76" s="51"/>
      <c r="C76" s="67" t="s">
        <v>173</v>
      </c>
      <c r="D76" s="52">
        <v>-42</v>
      </c>
      <c r="E76" s="52">
        <v>-135</v>
      </c>
      <c r="F76" s="52">
        <v>-297</v>
      </c>
      <c r="G76" s="52">
        <v>-369</v>
      </c>
      <c r="H76" s="52">
        <v>-131</v>
      </c>
      <c r="I76" s="52">
        <v>-513</v>
      </c>
      <c r="J76" s="52">
        <v>-444</v>
      </c>
      <c r="K76" s="52">
        <v>-524</v>
      </c>
      <c r="L76" s="52">
        <v>-165</v>
      </c>
      <c r="M76" s="52">
        <v>-503</v>
      </c>
      <c r="N76" s="52">
        <v>-613</v>
      </c>
      <c r="O76" s="52">
        <v>-619</v>
      </c>
      <c r="P76" s="52">
        <v>-215</v>
      </c>
      <c r="Q76" s="52">
        <v>-308</v>
      </c>
      <c r="R76" s="52">
        <v>-425</v>
      </c>
      <c r="S76" s="52">
        <v>-577</v>
      </c>
      <c r="T76" s="52">
        <v>-295</v>
      </c>
      <c r="U76" s="52">
        <v>-669</v>
      </c>
      <c r="V76" s="52">
        <v>-823</v>
      </c>
      <c r="W76" s="52">
        <v>-1015</v>
      </c>
      <c r="Y76" s="52">
        <v>-42</v>
      </c>
      <c r="Z76" s="52">
        <f t="shared" si="85"/>
        <v>-93</v>
      </c>
      <c r="AA76" s="52">
        <f t="shared" si="86"/>
        <v>-162</v>
      </c>
      <c r="AB76" s="52">
        <f t="shared" si="87"/>
        <v>-72</v>
      </c>
      <c r="AC76" s="52">
        <v>-131</v>
      </c>
      <c r="AD76" s="52">
        <f t="shared" si="88"/>
        <v>-382</v>
      </c>
      <c r="AE76" s="52">
        <f t="shared" si="89"/>
        <v>69</v>
      </c>
      <c r="AF76" s="52">
        <f t="shared" si="90"/>
        <v>-80</v>
      </c>
      <c r="AG76" s="52">
        <v>-165</v>
      </c>
      <c r="AH76" s="52">
        <f t="shared" si="91"/>
        <v>-338</v>
      </c>
      <c r="AI76" s="52">
        <f t="shared" si="92"/>
        <v>-110</v>
      </c>
      <c r="AJ76" s="52">
        <f t="shared" si="93"/>
        <v>-6</v>
      </c>
      <c r="AK76" s="52">
        <v>-215</v>
      </c>
      <c r="AL76" s="52">
        <f t="shared" si="94"/>
        <v>-93</v>
      </c>
      <c r="AM76" s="52">
        <f t="shared" si="95"/>
        <v>-117</v>
      </c>
      <c r="AN76" s="52">
        <f t="shared" si="96"/>
        <v>-152</v>
      </c>
      <c r="AO76" s="49">
        <f t="shared" si="97"/>
        <v>-295</v>
      </c>
      <c r="AP76" s="49">
        <f t="shared" si="98"/>
        <v>-374</v>
      </c>
      <c r="AQ76" s="49">
        <f t="shared" si="99"/>
        <v>-154</v>
      </c>
      <c r="AR76" s="49">
        <f t="shared" si="100"/>
        <v>-192</v>
      </c>
    </row>
    <row r="77" spans="2:55" ht="12" customHeight="1" x14ac:dyDescent="0.2">
      <c r="B77" s="226" t="s">
        <v>186</v>
      </c>
      <c r="C77" s="227"/>
      <c r="D77" s="68">
        <f t="shared" ref="D77:G77" si="101">SUM(D66:D76)</f>
        <v>-13509</v>
      </c>
      <c r="E77" s="68">
        <f t="shared" si="101"/>
        <v>-28161</v>
      </c>
      <c r="F77" s="68">
        <f t="shared" si="101"/>
        <v>-38319</v>
      </c>
      <c r="G77" s="68">
        <f t="shared" si="101"/>
        <v>-56922</v>
      </c>
      <c r="H77" s="68">
        <f t="shared" ref="H77:I77" si="102">SUM(H66:H76)</f>
        <v>2997</v>
      </c>
      <c r="I77" s="68">
        <f t="shared" si="102"/>
        <v>-32012</v>
      </c>
      <c r="J77" s="68">
        <f>SUM(J66:J76)</f>
        <v>-46576</v>
      </c>
      <c r="K77" s="68">
        <f t="shared" ref="K77:O77" si="103">SUM(K66:K76)</f>
        <v>-64311</v>
      </c>
      <c r="L77" s="68">
        <f t="shared" si="103"/>
        <v>-17507</v>
      </c>
      <c r="M77" s="68">
        <f t="shared" si="103"/>
        <v>-18339</v>
      </c>
      <c r="N77" s="68">
        <f t="shared" si="103"/>
        <v>-29243</v>
      </c>
      <c r="O77" s="68">
        <f t="shared" si="103"/>
        <v>-70191</v>
      </c>
      <c r="P77" s="68">
        <f t="shared" ref="P77:Q77" si="104">SUM(P66:P76)</f>
        <v>5955</v>
      </c>
      <c r="Q77" s="68">
        <f t="shared" si="104"/>
        <v>11325</v>
      </c>
      <c r="R77" s="68">
        <f t="shared" ref="R77:S77" si="105">SUM(R66:R76)</f>
        <v>38320</v>
      </c>
      <c r="S77" s="68">
        <f t="shared" si="105"/>
        <v>42486</v>
      </c>
      <c r="T77" s="68">
        <f t="shared" ref="T77:U77" si="106">SUM(T66:T76)</f>
        <v>23397</v>
      </c>
      <c r="U77" s="68">
        <f t="shared" si="106"/>
        <v>32913</v>
      </c>
      <c r="V77" s="68">
        <f t="shared" ref="V77:W77" si="107">SUM(V66:V76)</f>
        <v>26421</v>
      </c>
      <c r="W77" s="68">
        <f t="shared" si="107"/>
        <v>-12939</v>
      </c>
      <c r="Y77" s="68">
        <f t="shared" ref="Y77:AD77" si="108">SUM(Y66:Y76)</f>
        <v>-13509</v>
      </c>
      <c r="Z77" s="68">
        <f t="shared" si="108"/>
        <v>-14652</v>
      </c>
      <c r="AA77" s="68">
        <f t="shared" si="108"/>
        <v>-10158</v>
      </c>
      <c r="AB77" s="68">
        <f t="shared" si="108"/>
        <v>-18603</v>
      </c>
      <c r="AC77" s="68">
        <f t="shared" si="108"/>
        <v>2997</v>
      </c>
      <c r="AD77" s="68">
        <f t="shared" si="108"/>
        <v>-35009</v>
      </c>
      <c r="AE77" s="68">
        <f>SUM(AE66:AE76)</f>
        <v>-14564</v>
      </c>
      <c r="AF77" s="68">
        <f t="shared" ref="AF77:AJ77" si="109">SUM(AF66:AF76)</f>
        <v>-17735</v>
      </c>
      <c r="AG77" s="68">
        <f t="shared" si="109"/>
        <v>-17507</v>
      </c>
      <c r="AH77" s="68">
        <f t="shared" si="109"/>
        <v>-832</v>
      </c>
      <c r="AI77" s="68">
        <f t="shared" si="109"/>
        <v>-10904</v>
      </c>
      <c r="AJ77" s="68">
        <f t="shared" si="109"/>
        <v>-40948</v>
      </c>
      <c r="AK77" s="68">
        <f t="shared" ref="AK77:AL77" si="110">SUM(AK66:AK76)</f>
        <v>5955</v>
      </c>
      <c r="AL77" s="68">
        <f t="shared" si="110"/>
        <v>5370</v>
      </c>
      <c r="AM77" s="68">
        <f t="shared" ref="AM77:AN77" si="111">SUM(AM66:AM76)</f>
        <v>26995</v>
      </c>
      <c r="AN77" s="68">
        <f t="shared" si="111"/>
        <v>4166</v>
      </c>
      <c r="AO77" s="68">
        <f t="shared" ref="AO77:AP77" si="112">SUM(AO66:AO76)</f>
        <v>23397</v>
      </c>
      <c r="AP77" s="68">
        <f t="shared" si="112"/>
        <v>9516</v>
      </c>
      <c r="AQ77" s="68">
        <f t="shared" ref="AQ77:AR77" si="113">SUM(AQ66:AQ76)</f>
        <v>-6492</v>
      </c>
      <c r="AR77" s="68">
        <f t="shared" si="113"/>
        <v>-39360</v>
      </c>
    </row>
    <row r="78" spans="2:55" ht="12" customHeight="1" x14ac:dyDescent="0.2">
      <c r="B78" s="226" t="s">
        <v>187</v>
      </c>
      <c r="C78" s="227"/>
      <c r="D78" s="68">
        <f t="shared" ref="D78:W78" si="114">SUM(D44,D64,D77)</f>
        <v>3464</v>
      </c>
      <c r="E78" s="68">
        <f t="shared" si="114"/>
        <v>-10591</v>
      </c>
      <c r="F78" s="68">
        <f t="shared" si="114"/>
        <v>-12990</v>
      </c>
      <c r="G78" s="68">
        <f t="shared" si="114"/>
        <v>-12271</v>
      </c>
      <c r="H78" s="68">
        <f t="shared" si="114"/>
        <v>7456</v>
      </c>
      <c r="I78" s="68">
        <f t="shared" si="114"/>
        <v>-4434</v>
      </c>
      <c r="J78" s="68">
        <f t="shared" si="114"/>
        <v>-4695</v>
      </c>
      <c r="K78" s="68">
        <f t="shared" si="114"/>
        <v>4991</v>
      </c>
      <c r="L78" s="68">
        <f t="shared" si="114"/>
        <v>11215</v>
      </c>
      <c r="M78" s="68">
        <f t="shared" si="114"/>
        <v>5456</v>
      </c>
      <c r="N78" s="68">
        <f t="shared" si="114"/>
        <v>3500</v>
      </c>
      <c r="O78" s="68">
        <f t="shared" si="114"/>
        <v>-5071</v>
      </c>
      <c r="P78" s="68">
        <f t="shared" si="114"/>
        <v>10984</v>
      </c>
      <c r="Q78" s="68">
        <f t="shared" si="114"/>
        <v>5716</v>
      </c>
      <c r="R78" s="68">
        <f t="shared" si="114"/>
        <v>8208</v>
      </c>
      <c r="S78" s="68">
        <f t="shared" si="114"/>
        <v>7581</v>
      </c>
      <c r="T78" s="68">
        <f t="shared" si="114"/>
        <v>-6216</v>
      </c>
      <c r="U78" s="68">
        <f t="shared" si="114"/>
        <v>-20934</v>
      </c>
      <c r="V78" s="68">
        <f t="shared" si="114"/>
        <v>-17112</v>
      </c>
      <c r="W78" s="68">
        <f t="shared" si="114"/>
        <v>-7852</v>
      </c>
      <c r="Y78" s="68">
        <f t="shared" ref="Y78:AR78" si="115">SUM(Y44,Y64,Y77)</f>
        <v>3464</v>
      </c>
      <c r="Z78" s="68">
        <f t="shared" si="115"/>
        <v>-14055</v>
      </c>
      <c r="AA78" s="68">
        <f t="shared" si="115"/>
        <v>-2399</v>
      </c>
      <c r="AB78" s="68">
        <f t="shared" si="115"/>
        <v>719</v>
      </c>
      <c r="AC78" s="68">
        <f t="shared" si="115"/>
        <v>7456</v>
      </c>
      <c r="AD78" s="68">
        <f t="shared" si="115"/>
        <v>-11890</v>
      </c>
      <c r="AE78" s="68">
        <f t="shared" si="115"/>
        <v>-261</v>
      </c>
      <c r="AF78" s="68">
        <f t="shared" si="115"/>
        <v>9686</v>
      </c>
      <c r="AG78" s="68">
        <f t="shared" si="115"/>
        <v>11215</v>
      </c>
      <c r="AH78" s="68">
        <f t="shared" si="115"/>
        <v>-5759</v>
      </c>
      <c r="AI78" s="68">
        <f t="shared" si="115"/>
        <v>-1956</v>
      </c>
      <c r="AJ78" s="68">
        <f t="shared" si="115"/>
        <v>-8571</v>
      </c>
      <c r="AK78" s="68">
        <f t="shared" si="115"/>
        <v>10984</v>
      </c>
      <c r="AL78" s="68">
        <f t="shared" si="115"/>
        <v>-5268</v>
      </c>
      <c r="AM78" s="68">
        <f t="shared" si="115"/>
        <v>2492</v>
      </c>
      <c r="AN78" s="68">
        <f t="shared" si="115"/>
        <v>-627</v>
      </c>
      <c r="AO78" s="68">
        <f t="shared" si="115"/>
        <v>-6216</v>
      </c>
      <c r="AP78" s="68">
        <f t="shared" si="115"/>
        <v>-14718</v>
      </c>
      <c r="AQ78" s="68">
        <f t="shared" si="115"/>
        <v>3822</v>
      </c>
      <c r="AR78" s="68">
        <f t="shared" si="115"/>
        <v>-1438</v>
      </c>
    </row>
    <row r="79" spans="2:55" ht="12" customHeight="1" x14ac:dyDescent="0.2">
      <c r="B79" s="69"/>
      <c r="C79" s="70" t="s">
        <v>188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1">
        <v>0</v>
      </c>
      <c r="L79" s="71">
        <v>0</v>
      </c>
      <c r="M79" s="71">
        <v>0</v>
      </c>
      <c r="N79" s="71">
        <v>0</v>
      </c>
      <c r="O79" s="71">
        <v>0</v>
      </c>
      <c r="P79" s="71">
        <v>0</v>
      </c>
      <c r="Q79" s="71">
        <v>0</v>
      </c>
      <c r="R79" s="71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Y79" s="71">
        <v>0</v>
      </c>
      <c r="Z79" s="71">
        <v>0</v>
      </c>
      <c r="AA79" s="71">
        <v>0</v>
      </c>
      <c r="AB79" s="71">
        <v>0</v>
      </c>
      <c r="AC79" s="71">
        <v>0</v>
      </c>
      <c r="AD79" s="71">
        <v>0</v>
      </c>
      <c r="AE79" s="71">
        <v>0</v>
      </c>
      <c r="AF79" s="71">
        <v>0</v>
      </c>
      <c r="AG79" s="71">
        <v>0</v>
      </c>
      <c r="AH79" s="71">
        <v>0</v>
      </c>
      <c r="AI79" s="71">
        <v>0</v>
      </c>
      <c r="AJ79" s="71">
        <v>0</v>
      </c>
      <c r="AK79" s="71">
        <v>0</v>
      </c>
      <c r="AL79" s="71">
        <v>0</v>
      </c>
      <c r="AM79" s="71">
        <v>0</v>
      </c>
      <c r="AN79" s="71">
        <v>0</v>
      </c>
      <c r="AO79" s="71">
        <v>0</v>
      </c>
      <c r="AP79" s="71">
        <v>0</v>
      </c>
      <c r="AQ79" s="71">
        <v>0</v>
      </c>
      <c r="AR79" s="71">
        <v>0</v>
      </c>
    </row>
    <row r="80" spans="2:55" ht="12" customHeight="1" x14ac:dyDescent="0.2">
      <c r="B80" s="232" t="s">
        <v>189</v>
      </c>
      <c r="C80" s="229"/>
      <c r="D80" s="49">
        <v>41602</v>
      </c>
      <c r="E80" s="49">
        <v>41602</v>
      </c>
      <c r="F80" s="49">
        <v>41602</v>
      </c>
      <c r="G80" s="49">
        <v>41602</v>
      </c>
      <c r="H80" s="49">
        <v>29331</v>
      </c>
      <c r="I80" s="49">
        <v>29331</v>
      </c>
      <c r="J80" s="49">
        <v>29331</v>
      </c>
      <c r="K80" s="49">
        <v>29331</v>
      </c>
      <c r="L80" s="49">
        <v>34322</v>
      </c>
      <c r="M80" s="49">
        <v>34322</v>
      </c>
      <c r="N80" s="49">
        <v>34322</v>
      </c>
      <c r="O80" s="49">
        <v>34322</v>
      </c>
      <c r="P80" s="49">
        <f>O82</f>
        <v>29251</v>
      </c>
      <c r="Q80" s="49">
        <f>O82</f>
        <v>29251</v>
      </c>
      <c r="R80" s="49">
        <f>O82</f>
        <v>29251</v>
      </c>
      <c r="S80" s="49">
        <f>O82</f>
        <v>29251</v>
      </c>
      <c r="T80" s="49">
        <f>S82</f>
        <v>36832</v>
      </c>
      <c r="U80" s="49">
        <f>S82</f>
        <v>36832</v>
      </c>
      <c r="V80" s="49">
        <v>36832</v>
      </c>
      <c r="W80" s="49">
        <v>36832</v>
      </c>
      <c r="Y80" s="52">
        <f>D80</f>
        <v>41602</v>
      </c>
      <c r="Z80" s="52">
        <f>Y82</f>
        <v>45066</v>
      </c>
      <c r="AA80" s="52">
        <f t="shared" ref="AA80:AR80" si="116">Z82</f>
        <v>31011</v>
      </c>
      <c r="AB80" s="52">
        <f t="shared" si="116"/>
        <v>28612</v>
      </c>
      <c r="AC80" s="52">
        <f t="shared" si="116"/>
        <v>29331</v>
      </c>
      <c r="AD80" s="52">
        <f t="shared" si="116"/>
        <v>36787</v>
      </c>
      <c r="AE80" s="52">
        <f t="shared" si="116"/>
        <v>24897</v>
      </c>
      <c r="AF80" s="52">
        <f t="shared" si="116"/>
        <v>24636</v>
      </c>
      <c r="AG80" s="52">
        <f t="shared" si="116"/>
        <v>34322</v>
      </c>
      <c r="AH80" s="52">
        <f t="shared" si="116"/>
        <v>45537</v>
      </c>
      <c r="AI80" s="52">
        <f t="shared" si="116"/>
        <v>39778</v>
      </c>
      <c r="AJ80" s="52">
        <f t="shared" si="116"/>
        <v>37822</v>
      </c>
      <c r="AK80" s="52">
        <f t="shared" si="116"/>
        <v>29251</v>
      </c>
      <c r="AL80" s="52">
        <f t="shared" si="116"/>
        <v>40235</v>
      </c>
      <c r="AM80" s="52">
        <f t="shared" si="116"/>
        <v>34967</v>
      </c>
      <c r="AN80" s="52">
        <f t="shared" si="116"/>
        <v>37459</v>
      </c>
      <c r="AO80" s="52">
        <f t="shared" si="116"/>
        <v>36832</v>
      </c>
      <c r="AP80" s="52">
        <f t="shared" si="116"/>
        <v>30616</v>
      </c>
      <c r="AQ80" s="52">
        <f t="shared" si="116"/>
        <v>15898</v>
      </c>
      <c r="AR80" s="52">
        <f t="shared" si="116"/>
        <v>19720</v>
      </c>
    </row>
    <row r="81" spans="2:44" ht="12" customHeight="1" x14ac:dyDescent="0.2">
      <c r="B81" s="51"/>
      <c r="C81" s="67" t="s">
        <v>190</v>
      </c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49">
        <f>T81</f>
        <v>0</v>
      </c>
      <c r="AP81" s="49"/>
      <c r="AQ81" s="49"/>
      <c r="AR81" s="49"/>
    </row>
    <row r="82" spans="2:44" ht="12" customHeight="1" x14ac:dyDescent="0.2">
      <c r="B82" s="226" t="s">
        <v>191</v>
      </c>
      <c r="C82" s="227"/>
      <c r="D82" s="68">
        <f t="shared" ref="D82:I82" si="117">SUM(D78,D80)</f>
        <v>45066</v>
      </c>
      <c r="E82" s="68">
        <f t="shared" si="117"/>
        <v>31011</v>
      </c>
      <c r="F82" s="68">
        <f t="shared" si="117"/>
        <v>28612</v>
      </c>
      <c r="G82" s="68">
        <f t="shared" si="117"/>
        <v>29331</v>
      </c>
      <c r="H82" s="68">
        <f t="shared" si="117"/>
        <v>36787</v>
      </c>
      <c r="I82" s="68">
        <f t="shared" si="117"/>
        <v>24897</v>
      </c>
      <c r="J82" s="68">
        <f>SUM(J78,J80)</f>
        <v>24636</v>
      </c>
      <c r="K82" s="68">
        <f t="shared" ref="K82:R82" si="118">SUM(K78,K80)</f>
        <v>34322</v>
      </c>
      <c r="L82" s="68">
        <f t="shared" si="118"/>
        <v>45537</v>
      </c>
      <c r="M82" s="68">
        <f t="shared" si="118"/>
        <v>39778</v>
      </c>
      <c r="N82" s="68">
        <f t="shared" si="118"/>
        <v>37822</v>
      </c>
      <c r="O82" s="68">
        <f t="shared" si="118"/>
        <v>29251</v>
      </c>
      <c r="P82" s="68">
        <f t="shared" si="118"/>
        <v>40235</v>
      </c>
      <c r="Q82" s="68">
        <f t="shared" si="118"/>
        <v>34967</v>
      </c>
      <c r="R82" s="68">
        <f t="shared" si="118"/>
        <v>37459</v>
      </c>
      <c r="S82" s="68">
        <f t="shared" ref="S82:W82" si="119">SUM(S78,S80)</f>
        <v>36832</v>
      </c>
      <c r="T82" s="68">
        <f t="shared" si="119"/>
        <v>30616</v>
      </c>
      <c r="U82" s="68">
        <f t="shared" si="119"/>
        <v>15898</v>
      </c>
      <c r="V82" s="68">
        <f t="shared" si="119"/>
        <v>19720</v>
      </c>
      <c r="W82" s="68">
        <f t="shared" si="119"/>
        <v>28980</v>
      </c>
      <c r="Y82" s="68">
        <f t="shared" ref="Y82:AP82" si="120">SUM(Y78,Y80)</f>
        <v>45066</v>
      </c>
      <c r="Z82" s="68">
        <f t="shared" si="120"/>
        <v>31011</v>
      </c>
      <c r="AA82" s="68">
        <f t="shared" si="120"/>
        <v>28612</v>
      </c>
      <c r="AB82" s="68">
        <f t="shared" si="120"/>
        <v>29331</v>
      </c>
      <c r="AC82" s="68">
        <f t="shared" si="120"/>
        <v>36787</v>
      </c>
      <c r="AD82" s="68">
        <f t="shared" si="120"/>
        <v>24897</v>
      </c>
      <c r="AE82" s="68">
        <f t="shared" si="120"/>
        <v>24636</v>
      </c>
      <c r="AF82" s="68">
        <f t="shared" si="120"/>
        <v>34322</v>
      </c>
      <c r="AG82" s="68">
        <f t="shared" si="120"/>
        <v>45537</v>
      </c>
      <c r="AH82" s="68">
        <f t="shared" si="120"/>
        <v>39778</v>
      </c>
      <c r="AI82" s="68">
        <f t="shared" si="120"/>
        <v>37822</v>
      </c>
      <c r="AJ82" s="68">
        <f t="shared" si="120"/>
        <v>29251</v>
      </c>
      <c r="AK82" s="68">
        <f t="shared" si="120"/>
        <v>40235</v>
      </c>
      <c r="AL82" s="68">
        <f t="shared" si="120"/>
        <v>34967</v>
      </c>
      <c r="AM82" s="68">
        <f t="shared" si="120"/>
        <v>37459</v>
      </c>
      <c r="AN82" s="68">
        <f t="shared" si="120"/>
        <v>36832</v>
      </c>
      <c r="AO82" s="68">
        <f t="shared" si="120"/>
        <v>30616</v>
      </c>
      <c r="AP82" s="68">
        <f t="shared" si="120"/>
        <v>15898</v>
      </c>
      <c r="AQ82" s="68">
        <f t="shared" ref="AQ82:AR82" si="121">SUM(AQ78,AQ80)</f>
        <v>19720</v>
      </c>
      <c r="AR82" s="68">
        <f t="shared" si="121"/>
        <v>18282</v>
      </c>
    </row>
    <row r="83" spans="2:44" ht="12" customHeight="1" x14ac:dyDescent="0.2">
      <c r="B83" s="112"/>
      <c r="C83" s="113" t="s">
        <v>190</v>
      </c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</row>
    <row r="84" spans="2:44" ht="12" hidden="1" customHeight="1" x14ac:dyDescent="0.2">
      <c r="B84" s="54"/>
      <c r="C84" s="54"/>
      <c r="Y84" s="46" t="b">
        <f t="shared" ref="Y84:AJ84" si="122">Y82=D82</f>
        <v>1</v>
      </c>
      <c r="Z84" s="46" t="b">
        <f t="shared" si="122"/>
        <v>1</v>
      </c>
      <c r="AA84" s="46" t="b">
        <f t="shared" si="122"/>
        <v>1</v>
      </c>
      <c r="AB84" s="46" t="b">
        <f t="shared" si="122"/>
        <v>1</v>
      </c>
      <c r="AC84" s="46" t="b">
        <f t="shared" si="122"/>
        <v>1</v>
      </c>
      <c r="AD84" s="46" t="b">
        <f t="shared" si="122"/>
        <v>1</v>
      </c>
      <c r="AE84" s="46" t="b">
        <f t="shared" si="122"/>
        <v>1</v>
      </c>
      <c r="AF84" s="46" t="b">
        <f t="shared" si="122"/>
        <v>1</v>
      </c>
      <c r="AG84" s="46" t="b">
        <f t="shared" si="122"/>
        <v>1</v>
      </c>
      <c r="AH84" s="46" t="b">
        <f t="shared" si="122"/>
        <v>1</v>
      </c>
      <c r="AI84" s="46" t="b">
        <f t="shared" si="122"/>
        <v>1</v>
      </c>
      <c r="AJ84" s="46" t="b">
        <f t="shared" si="122"/>
        <v>1</v>
      </c>
    </row>
    <row r="85" spans="2:44" ht="12" customHeight="1" x14ac:dyDescent="0.2">
      <c r="B85" s="54"/>
      <c r="C85" s="54"/>
    </row>
    <row r="86" spans="2:44" ht="12" customHeight="1" x14ac:dyDescent="0.2">
      <c r="B86" s="55"/>
      <c r="C86" s="56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</row>
    <row r="87" spans="2:44" ht="12" customHeight="1" x14ac:dyDescent="0.2">
      <c r="B87" s="55"/>
      <c r="C87" s="56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</row>
    <row r="88" spans="2:44" s="60" customFormat="1" ht="12" customHeight="1" x14ac:dyDescent="0.2">
      <c r="B88" s="58"/>
      <c r="C88" s="59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8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</row>
  </sheetData>
  <mergeCells count="14">
    <mergeCell ref="B78:C78"/>
    <mergeCell ref="B80:C80"/>
    <mergeCell ref="B82:C82"/>
    <mergeCell ref="D8:U8"/>
    <mergeCell ref="Y8:AP8"/>
    <mergeCell ref="B6:C6"/>
    <mergeCell ref="B40:C40"/>
    <mergeCell ref="B44:C44"/>
    <mergeCell ref="B64:C64"/>
    <mergeCell ref="B77:C77"/>
    <mergeCell ref="B8:C9"/>
    <mergeCell ref="B11:C11"/>
    <mergeCell ref="B12:C12"/>
    <mergeCell ref="B31:C31"/>
  </mergeCells>
  <pageMargins left="0.78740157480314965" right="0.78740157480314965" top="0.78740157480314965" bottom="1.1811023622047245" header="0.51181102362204722" footer="0.98425196850393704"/>
  <pageSetup paperSize="9" scale="2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7" t="s">
        <v>231</v>
      </c>
      <c r="C2" s="72"/>
      <c r="D2" s="48"/>
      <c r="E2" s="48"/>
      <c r="F2" s="48"/>
      <c r="G2" s="48"/>
      <c r="H2" s="48"/>
      <c r="I2" s="48"/>
      <c r="J2" s="48"/>
      <c r="L2" s="97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47" t="s">
        <v>59</v>
      </c>
      <c r="C3" s="248"/>
      <c r="D3" s="244" t="s">
        <v>195</v>
      </c>
      <c r="E3" s="244" t="s">
        <v>196</v>
      </c>
      <c r="F3" s="244" t="s">
        <v>197</v>
      </c>
      <c r="G3" s="244" t="s">
        <v>198</v>
      </c>
      <c r="H3" s="244" t="s">
        <v>199</v>
      </c>
      <c r="I3" s="244" t="s">
        <v>200</v>
      </c>
      <c r="J3" s="244" t="s">
        <v>201</v>
      </c>
      <c r="K3" s="47"/>
      <c r="L3" s="247" t="s">
        <v>59</v>
      </c>
      <c r="M3" s="248"/>
      <c r="N3" s="244" t="s">
        <v>195</v>
      </c>
      <c r="O3" s="244" t="s">
        <v>196</v>
      </c>
      <c r="P3" s="244" t="s">
        <v>197</v>
      </c>
      <c r="Q3" s="244" t="s">
        <v>198</v>
      </c>
      <c r="R3" s="244" t="s">
        <v>199</v>
      </c>
      <c r="S3" s="244" t="s">
        <v>200</v>
      </c>
      <c r="T3" s="244" t="s">
        <v>201</v>
      </c>
    </row>
    <row r="4" spans="2:20" ht="11.1" customHeight="1" x14ac:dyDescent="0.2">
      <c r="B4" s="249"/>
      <c r="C4" s="250"/>
      <c r="D4" s="245"/>
      <c r="E4" s="245"/>
      <c r="F4" s="245"/>
      <c r="G4" s="245"/>
      <c r="H4" s="245"/>
      <c r="I4" s="245"/>
      <c r="J4" s="246"/>
      <c r="K4" s="47"/>
      <c r="L4" s="249"/>
      <c r="M4" s="250"/>
      <c r="N4" s="245"/>
      <c r="O4" s="245"/>
      <c r="P4" s="245"/>
      <c r="Q4" s="245"/>
      <c r="R4" s="245"/>
      <c r="S4" s="245"/>
      <c r="T4" s="246"/>
    </row>
    <row r="5" spans="2:20" ht="11.1" customHeight="1" x14ac:dyDescent="0.2">
      <c r="B5" s="242" t="s">
        <v>209</v>
      </c>
      <c r="C5" s="243"/>
      <c r="D5" s="243"/>
      <c r="E5" s="243"/>
      <c r="F5" s="243"/>
      <c r="G5" s="243"/>
      <c r="H5" s="73"/>
      <c r="I5" s="73"/>
      <c r="J5" s="73"/>
      <c r="K5" s="47"/>
      <c r="L5" s="242" t="s">
        <v>209</v>
      </c>
      <c r="M5" s="243"/>
      <c r="N5" s="243"/>
      <c r="O5" s="243"/>
      <c r="P5" s="243"/>
      <c r="Q5" s="243"/>
      <c r="R5" s="73"/>
      <c r="S5" s="73"/>
      <c r="T5" s="73"/>
    </row>
    <row r="6" spans="2:20" ht="11.1" customHeight="1" x14ac:dyDescent="0.2">
      <c r="B6" s="241" t="s">
        <v>203</v>
      </c>
      <c r="C6" s="241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41" t="s">
        <v>203</v>
      </c>
      <c r="M6" s="241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41" t="s">
        <v>33</v>
      </c>
      <c r="C7" s="241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41" t="s">
        <v>33</v>
      </c>
      <c r="M7" s="241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35" t="s">
        <v>204</v>
      </c>
      <c r="C8" s="235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35" t="s">
        <v>204</v>
      </c>
      <c r="M8" s="235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38" t="s">
        <v>4</v>
      </c>
      <c r="C9" s="239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38" t="s">
        <v>4</v>
      </c>
      <c r="M9" s="239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38" t="s">
        <v>5</v>
      </c>
      <c r="C10" s="239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38" t="s">
        <v>5</v>
      </c>
      <c r="M10" s="239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35" t="s">
        <v>205</v>
      </c>
      <c r="C11" s="235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35" t="s">
        <v>205</v>
      </c>
      <c r="M11" s="235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38" t="s">
        <v>206</v>
      </c>
      <c r="C12" s="239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38" t="s">
        <v>206</v>
      </c>
      <c r="M12" s="239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40" t="s">
        <v>207</v>
      </c>
      <c r="C13" s="239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40" t="s">
        <v>207</v>
      </c>
      <c r="M13" s="239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40" t="s">
        <v>27</v>
      </c>
      <c r="C14" s="239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40" t="s">
        <v>27</v>
      </c>
      <c r="M14" s="239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35" t="s">
        <v>208</v>
      </c>
      <c r="C15" s="235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35" t="s">
        <v>208</v>
      </c>
      <c r="M15" s="235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7" t="s">
        <v>22</v>
      </c>
      <c r="C16" s="78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7" t="s">
        <v>22</v>
      </c>
      <c r="M16" s="78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36" t="s">
        <v>23</v>
      </c>
      <c r="C17" s="237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36" t="s">
        <v>23</v>
      </c>
      <c r="M17" s="237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91" t="s">
        <v>230</v>
      </c>
    </row>
    <row r="18" spans="2:25" ht="11.1" customHeight="1" x14ac:dyDescent="0.2">
      <c r="B18" s="83"/>
      <c r="C18" s="83"/>
      <c r="D18" s="84"/>
      <c r="E18" s="84"/>
      <c r="F18" s="84"/>
      <c r="G18" s="84"/>
      <c r="H18" s="84"/>
      <c r="I18" s="84"/>
      <c r="J18" s="84"/>
      <c r="K18" s="47"/>
      <c r="L18" s="83"/>
      <c r="M18" s="83"/>
      <c r="N18" s="84"/>
      <c r="O18" s="84"/>
      <c r="P18" s="84"/>
      <c r="Q18" s="84"/>
      <c r="R18" s="84"/>
      <c r="S18" s="84"/>
      <c r="T18" s="84"/>
    </row>
    <row r="19" spans="2:25" s="47" customFormat="1" ht="11.1" customHeight="1" x14ac:dyDescent="0.2">
      <c r="B19" s="79"/>
      <c r="C19" s="80"/>
      <c r="D19" s="79"/>
      <c r="E19" s="79"/>
      <c r="F19" s="79"/>
      <c r="G19" s="79"/>
      <c r="H19" s="79"/>
      <c r="I19" s="79"/>
      <c r="J19" s="79"/>
      <c r="L19" s="79"/>
      <c r="M19" s="80"/>
      <c r="N19" s="79"/>
      <c r="O19" s="79"/>
      <c r="P19" s="79"/>
      <c r="Q19" s="79"/>
      <c r="R19" s="79"/>
      <c r="S19" s="79"/>
      <c r="T19" s="79"/>
    </row>
    <row r="20" spans="2:25" s="47" customFormat="1" ht="11.1" customHeight="1" x14ac:dyDescent="0.2">
      <c r="B20" s="247" t="s">
        <v>59</v>
      </c>
      <c r="C20" s="248"/>
      <c r="D20" s="244" t="s">
        <v>195</v>
      </c>
      <c r="E20" s="244" t="s">
        <v>196</v>
      </c>
      <c r="F20" s="244" t="s">
        <v>197</v>
      </c>
      <c r="G20" s="244" t="s">
        <v>198</v>
      </c>
      <c r="H20" s="244" t="s">
        <v>199</v>
      </c>
      <c r="I20" s="244" t="s">
        <v>200</v>
      </c>
      <c r="J20" s="244" t="s">
        <v>201</v>
      </c>
      <c r="L20" s="247" t="s">
        <v>59</v>
      </c>
      <c r="M20" s="248"/>
      <c r="N20" s="244" t="s">
        <v>195</v>
      </c>
      <c r="O20" s="244" t="s">
        <v>196</v>
      </c>
      <c r="P20" s="244" t="s">
        <v>197</v>
      </c>
      <c r="Q20" s="244" t="s">
        <v>198</v>
      </c>
      <c r="R20" s="244" t="s">
        <v>199</v>
      </c>
      <c r="S20" s="244" t="s">
        <v>200</v>
      </c>
      <c r="T20" s="244" t="s">
        <v>201</v>
      </c>
    </row>
    <row r="21" spans="2:25" s="47" customFormat="1" ht="11.1" customHeight="1" x14ac:dyDescent="0.2">
      <c r="B21" s="249"/>
      <c r="C21" s="250"/>
      <c r="D21" s="245"/>
      <c r="E21" s="245"/>
      <c r="F21" s="245"/>
      <c r="G21" s="245"/>
      <c r="H21" s="245"/>
      <c r="I21" s="245"/>
      <c r="J21" s="246"/>
      <c r="L21" s="249"/>
      <c r="M21" s="250"/>
      <c r="N21" s="245"/>
      <c r="O21" s="245"/>
      <c r="P21" s="245"/>
      <c r="Q21" s="245"/>
      <c r="R21" s="245"/>
      <c r="S21" s="245"/>
      <c r="T21" s="246"/>
    </row>
    <row r="22" spans="2:25" s="47" customFormat="1" ht="11.1" customHeight="1" x14ac:dyDescent="0.2">
      <c r="B22" s="242" t="s">
        <v>212</v>
      </c>
      <c r="C22" s="243"/>
      <c r="D22" s="243"/>
      <c r="E22" s="243"/>
      <c r="F22" s="243"/>
      <c r="G22" s="243"/>
      <c r="H22" s="73"/>
      <c r="I22" s="73"/>
      <c r="J22" s="73"/>
      <c r="L22" s="242" t="s">
        <v>213</v>
      </c>
      <c r="M22" s="243"/>
      <c r="N22" s="243"/>
      <c r="O22" s="243"/>
      <c r="P22" s="243"/>
      <c r="Q22" s="243"/>
      <c r="R22" s="73"/>
      <c r="S22" s="73"/>
      <c r="T22" s="73"/>
    </row>
    <row r="23" spans="2:25" s="47" customFormat="1" ht="11.1" customHeight="1" x14ac:dyDescent="0.2">
      <c r="B23" s="241" t="s">
        <v>203</v>
      </c>
      <c r="C23" s="241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41" t="s">
        <v>203</v>
      </c>
      <c r="M23" s="241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41" t="s">
        <v>33</v>
      </c>
      <c r="C24" s="241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41" t="s">
        <v>33</v>
      </c>
      <c r="M24" s="241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35" t="s">
        <v>204</v>
      </c>
      <c r="C25" s="235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35" t="s">
        <v>204</v>
      </c>
      <c r="M25" s="235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38" t="s">
        <v>4</v>
      </c>
      <c r="C26" s="239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38" t="s">
        <v>4</v>
      </c>
      <c r="M26" s="239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38" t="s">
        <v>5</v>
      </c>
      <c r="C27" s="239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38" t="s">
        <v>5</v>
      </c>
      <c r="M27" s="239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35" t="s">
        <v>205</v>
      </c>
      <c r="C28" s="235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35" t="s">
        <v>205</v>
      </c>
      <c r="M28" s="235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38" t="s">
        <v>206</v>
      </c>
      <c r="C29" s="239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38" t="s">
        <v>206</v>
      </c>
      <c r="M29" s="239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40" t="s">
        <v>207</v>
      </c>
      <c r="C30" s="239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40" t="s">
        <v>207</v>
      </c>
      <c r="M30" s="239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40" t="s">
        <v>27</v>
      </c>
      <c r="C31" s="239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40" t="s">
        <v>27</v>
      </c>
      <c r="M31" s="239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35" t="s">
        <v>208</v>
      </c>
      <c r="C32" s="235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35" t="s">
        <v>208</v>
      </c>
      <c r="M32" s="235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7" t="s">
        <v>22</v>
      </c>
      <c r="C33" s="78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7" t="s">
        <v>22</v>
      </c>
      <c r="M33" s="78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36" t="s">
        <v>23</v>
      </c>
      <c r="C34" s="237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36" t="s">
        <v>23</v>
      </c>
      <c r="M34" s="237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3"/>
      <c r="C35" s="83"/>
      <c r="D35" s="84"/>
      <c r="E35" s="84"/>
      <c r="F35" s="84"/>
      <c r="G35" s="84"/>
      <c r="H35" s="84"/>
      <c r="I35" s="84"/>
      <c r="J35" s="85"/>
      <c r="L35" s="83"/>
      <c r="M35" s="83"/>
      <c r="N35" s="84"/>
      <c r="O35" s="84"/>
      <c r="P35" s="84"/>
      <c r="Q35" s="84"/>
      <c r="R35" s="84"/>
      <c r="S35" s="84"/>
      <c r="T35" s="85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81"/>
      <c r="L36" s="48" t="s">
        <v>194</v>
      </c>
      <c r="M36" s="72"/>
      <c r="N36" s="48"/>
      <c r="O36" s="48"/>
      <c r="P36" s="48"/>
      <c r="Q36" s="48"/>
      <c r="R36" s="48"/>
      <c r="S36" s="48"/>
      <c r="T36" s="81"/>
    </row>
    <row r="37" spans="2:20" ht="11.1" customHeight="1" x14ac:dyDescent="0.2">
      <c r="B37" s="247" t="s">
        <v>59</v>
      </c>
      <c r="C37" s="248"/>
      <c r="D37" s="244" t="s">
        <v>195</v>
      </c>
      <c r="E37" s="244" t="s">
        <v>196</v>
      </c>
      <c r="F37" s="244" t="s">
        <v>197</v>
      </c>
      <c r="G37" s="244" t="s">
        <v>198</v>
      </c>
      <c r="H37" s="244" t="s">
        <v>199</v>
      </c>
      <c r="I37" s="244" t="s">
        <v>200</v>
      </c>
      <c r="J37" s="244" t="s">
        <v>201</v>
      </c>
      <c r="L37" s="247" t="s">
        <v>59</v>
      </c>
      <c r="M37" s="248"/>
      <c r="N37" s="244" t="s">
        <v>195</v>
      </c>
      <c r="O37" s="244" t="s">
        <v>196</v>
      </c>
      <c r="P37" s="244" t="s">
        <v>197</v>
      </c>
      <c r="Q37" s="244" t="s">
        <v>198</v>
      </c>
      <c r="R37" s="244" t="s">
        <v>199</v>
      </c>
      <c r="S37" s="244" t="s">
        <v>200</v>
      </c>
      <c r="T37" s="244" t="s">
        <v>201</v>
      </c>
    </row>
    <row r="38" spans="2:20" ht="11.1" customHeight="1" x14ac:dyDescent="0.2">
      <c r="B38" s="249"/>
      <c r="C38" s="250"/>
      <c r="D38" s="245"/>
      <c r="E38" s="245"/>
      <c r="F38" s="245"/>
      <c r="G38" s="245"/>
      <c r="H38" s="245"/>
      <c r="I38" s="245"/>
      <c r="J38" s="245"/>
      <c r="L38" s="249"/>
      <c r="M38" s="250"/>
      <c r="N38" s="245"/>
      <c r="O38" s="245"/>
      <c r="P38" s="245"/>
      <c r="Q38" s="245"/>
      <c r="R38" s="245"/>
      <c r="S38" s="245"/>
      <c r="T38" s="245"/>
    </row>
    <row r="39" spans="2:20" ht="11.1" customHeight="1" x14ac:dyDescent="0.2">
      <c r="B39" s="242" t="s">
        <v>216</v>
      </c>
      <c r="C39" s="243"/>
      <c r="D39" s="243"/>
      <c r="E39" s="243"/>
      <c r="F39" s="243"/>
      <c r="G39" s="243"/>
      <c r="H39" s="73"/>
      <c r="I39" s="73"/>
      <c r="J39" s="82"/>
      <c r="L39" s="242" t="s">
        <v>217</v>
      </c>
      <c r="M39" s="243"/>
      <c r="N39" s="243"/>
      <c r="O39" s="243"/>
      <c r="P39" s="243"/>
      <c r="Q39" s="243"/>
      <c r="R39" s="73"/>
      <c r="S39" s="73"/>
      <c r="T39" s="82"/>
    </row>
    <row r="40" spans="2:20" ht="11.1" customHeight="1" x14ac:dyDescent="0.2">
      <c r="B40" s="241" t="s">
        <v>203</v>
      </c>
      <c r="C40" s="241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41" t="s">
        <v>203</v>
      </c>
      <c r="M40" s="241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41" t="s">
        <v>33</v>
      </c>
      <c r="C41" s="241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41" t="s">
        <v>33</v>
      </c>
      <c r="M41" s="241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35" t="s">
        <v>204</v>
      </c>
      <c r="C42" s="235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35" t="s">
        <v>204</v>
      </c>
      <c r="M42" s="235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38" t="s">
        <v>4</v>
      </c>
      <c r="C43" s="239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38" t="s">
        <v>4</v>
      </c>
      <c r="M43" s="239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38" t="s">
        <v>5</v>
      </c>
      <c r="C44" s="239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38" t="s">
        <v>5</v>
      </c>
      <c r="M44" s="239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35" t="s">
        <v>205</v>
      </c>
      <c r="C45" s="235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35" t="s">
        <v>205</v>
      </c>
      <c r="M45" s="235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38" t="s">
        <v>206</v>
      </c>
      <c r="C46" s="239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38" t="s">
        <v>206</v>
      </c>
      <c r="M46" s="239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40" t="s">
        <v>207</v>
      </c>
      <c r="C47" s="239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40" t="s">
        <v>207</v>
      </c>
      <c r="M47" s="239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40" t="s">
        <v>27</v>
      </c>
      <c r="C48" s="239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40" t="s">
        <v>27</v>
      </c>
      <c r="M48" s="239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5" t="s">
        <v>208</v>
      </c>
      <c r="C49" s="235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35" t="s">
        <v>208</v>
      </c>
      <c r="M49" s="235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7" t="s">
        <v>22</v>
      </c>
      <c r="C50" s="78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7" t="s">
        <v>22</v>
      </c>
      <c r="M50" s="78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36" t="s">
        <v>23</v>
      </c>
      <c r="C51" s="237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36" t="s">
        <v>23</v>
      </c>
      <c r="M51" s="237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81"/>
      <c r="L52" s="48" t="s">
        <v>194</v>
      </c>
      <c r="M52" s="72"/>
      <c r="N52" s="48"/>
      <c r="O52" s="48"/>
      <c r="P52" s="48"/>
      <c r="Q52" s="48"/>
      <c r="R52" s="48"/>
      <c r="S52" s="48"/>
      <c r="T52" s="81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1"/>
      <c r="L53" s="48"/>
      <c r="M53" s="72"/>
      <c r="N53" s="48"/>
      <c r="O53" s="48"/>
      <c r="P53" s="48"/>
      <c r="Q53" s="48"/>
      <c r="R53" s="48"/>
      <c r="S53" s="48"/>
      <c r="T53" s="81"/>
    </row>
    <row r="54" spans="2:20" ht="11.1" customHeight="1" x14ac:dyDescent="0.2">
      <c r="B54" s="247" t="s">
        <v>59</v>
      </c>
      <c r="C54" s="248"/>
      <c r="D54" s="244" t="s">
        <v>195</v>
      </c>
      <c r="E54" s="244" t="s">
        <v>196</v>
      </c>
      <c r="F54" s="244" t="s">
        <v>197</v>
      </c>
      <c r="G54" s="244" t="s">
        <v>198</v>
      </c>
      <c r="H54" s="244" t="s">
        <v>199</v>
      </c>
      <c r="I54" s="244" t="s">
        <v>200</v>
      </c>
      <c r="J54" s="244" t="s">
        <v>201</v>
      </c>
      <c r="L54" s="247" t="s">
        <v>59</v>
      </c>
      <c r="M54" s="248"/>
      <c r="N54" s="244" t="s">
        <v>195</v>
      </c>
      <c r="O54" s="244" t="s">
        <v>196</v>
      </c>
      <c r="P54" s="244" t="s">
        <v>197</v>
      </c>
      <c r="Q54" s="244" t="s">
        <v>198</v>
      </c>
      <c r="R54" s="244" t="s">
        <v>199</v>
      </c>
      <c r="S54" s="244" t="s">
        <v>200</v>
      </c>
      <c r="T54" s="244" t="s">
        <v>201</v>
      </c>
    </row>
    <row r="55" spans="2:20" ht="11.1" customHeight="1" x14ac:dyDescent="0.2">
      <c r="B55" s="249"/>
      <c r="C55" s="250"/>
      <c r="D55" s="245"/>
      <c r="E55" s="245"/>
      <c r="F55" s="245"/>
      <c r="G55" s="245"/>
      <c r="H55" s="245"/>
      <c r="I55" s="245"/>
      <c r="J55" s="246"/>
      <c r="L55" s="249"/>
      <c r="M55" s="250"/>
      <c r="N55" s="245"/>
      <c r="O55" s="245"/>
      <c r="P55" s="245"/>
      <c r="Q55" s="245"/>
      <c r="R55" s="245"/>
      <c r="S55" s="245"/>
      <c r="T55" s="246"/>
    </row>
    <row r="56" spans="2:20" ht="11.1" customHeight="1" x14ac:dyDescent="0.2">
      <c r="B56" s="242" t="s">
        <v>220</v>
      </c>
      <c r="C56" s="243"/>
      <c r="D56" s="243"/>
      <c r="E56" s="243"/>
      <c r="F56" s="243"/>
      <c r="G56" s="243"/>
      <c r="H56" s="73"/>
      <c r="I56" s="73"/>
      <c r="J56" s="82"/>
      <c r="L56" s="242" t="s">
        <v>221</v>
      </c>
      <c r="M56" s="243"/>
      <c r="N56" s="243"/>
      <c r="O56" s="243"/>
      <c r="P56" s="243"/>
      <c r="Q56" s="243"/>
      <c r="R56" s="73"/>
      <c r="S56" s="73"/>
      <c r="T56" s="82"/>
    </row>
    <row r="57" spans="2:20" ht="11.1" customHeight="1" x14ac:dyDescent="0.2">
      <c r="B57" s="241" t="s">
        <v>203</v>
      </c>
      <c r="C57" s="241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41" t="s">
        <v>203</v>
      </c>
      <c r="M57" s="241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41" t="s">
        <v>33</v>
      </c>
      <c r="C58" s="241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41" t="s">
        <v>33</v>
      </c>
      <c r="M58" s="241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35" t="s">
        <v>204</v>
      </c>
      <c r="C59" s="235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35" t="s">
        <v>204</v>
      </c>
      <c r="M59" s="235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38" t="s">
        <v>4</v>
      </c>
      <c r="C60" s="239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38" t="s">
        <v>4</v>
      </c>
      <c r="M60" s="239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38" t="s">
        <v>5</v>
      </c>
      <c r="C61" s="239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38" t="s">
        <v>5</v>
      </c>
      <c r="M61" s="239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35" t="s">
        <v>205</v>
      </c>
      <c r="C62" s="235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35" t="s">
        <v>205</v>
      </c>
      <c r="M62" s="235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38" t="s">
        <v>206</v>
      </c>
      <c r="C63" s="239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38" t="s">
        <v>206</v>
      </c>
      <c r="M63" s="239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40" t="s">
        <v>207</v>
      </c>
      <c r="C64" s="239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40" t="s">
        <v>207</v>
      </c>
      <c r="M64" s="239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40" t="s">
        <v>27</v>
      </c>
      <c r="C65" s="239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40" t="s">
        <v>27</v>
      </c>
      <c r="M65" s="239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5" t="s">
        <v>208</v>
      </c>
      <c r="C66" s="235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35" t="s">
        <v>208</v>
      </c>
      <c r="M66" s="235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7" t="s">
        <v>22</v>
      </c>
      <c r="C67" s="78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7" t="s">
        <v>22</v>
      </c>
      <c r="M67" s="78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36" t="s">
        <v>23</v>
      </c>
      <c r="C68" s="237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36" t="s">
        <v>23</v>
      </c>
      <c r="M68" s="237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47" t="s">
        <v>59</v>
      </c>
      <c r="C2" s="248"/>
      <c r="D2" s="244" t="s">
        <v>195</v>
      </c>
      <c r="E2" s="244" t="s">
        <v>196</v>
      </c>
      <c r="F2" s="244" t="s">
        <v>197</v>
      </c>
      <c r="G2" s="244" t="s">
        <v>198</v>
      </c>
      <c r="H2" s="244" t="s">
        <v>199</v>
      </c>
      <c r="I2" s="244" t="s">
        <v>200</v>
      </c>
      <c r="J2" s="244" t="s">
        <v>201</v>
      </c>
      <c r="K2" s="47"/>
      <c r="L2" s="247" t="s">
        <v>59</v>
      </c>
      <c r="M2" s="248"/>
      <c r="N2" s="244" t="s">
        <v>195</v>
      </c>
      <c r="O2" s="244" t="s">
        <v>196</v>
      </c>
      <c r="P2" s="244" t="s">
        <v>197</v>
      </c>
      <c r="Q2" s="244" t="s">
        <v>198</v>
      </c>
      <c r="R2" s="244" t="s">
        <v>199</v>
      </c>
      <c r="S2" s="244" t="s">
        <v>200</v>
      </c>
      <c r="T2" s="244" t="s">
        <v>201</v>
      </c>
    </row>
    <row r="3" spans="2:20" ht="11.1" customHeight="1" x14ac:dyDescent="0.2">
      <c r="B3" s="249"/>
      <c r="C3" s="250"/>
      <c r="D3" s="245"/>
      <c r="E3" s="245"/>
      <c r="F3" s="245"/>
      <c r="G3" s="245"/>
      <c r="H3" s="245"/>
      <c r="I3" s="245"/>
      <c r="J3" s="246"/>
      <c r="K3" s="47"/>
      <c r="L3" s="249"/>
      <c r="M3" s="250"/>
      <c r="N3" s="245"/>
      <c r="O3" s="245"/>
      <c r="P3" s="245"/>
      <c r="Q3" s="245"/>
      <c r="R3" s="245"/>
      <c r="S3" s="245"/>
      <c r="T3" s="246"/>
    </row>
    <row r="4" spans="2:20" ht="11.1" customHeight="1" x14ac:dyDescent="0.2">
      <c r="B4" s="251" t="s">
        <v>202</v>
      </c>
      <c r="C4" s="252"/>
      <c r="D4" s="252"/>
      <c r="E4" s="252"/>
      <c r="F4" s="252"/>
      <c r="G4" s="252"/>
      <c r="H4" s="73"/>
      <c r="I4" s="73"/>
      <c r="J4" s="74"/>
      <c r="K4" s="47"/>
      <c r="L4" s="251" t="s">
        <v>202</v>
      </c>
      <c r="M4" s="252"/>
      <c r="N4" s="252"/>
      <c r="O4" s="252"/>
      <c r="P4" s="252"/>
      <c r="Q4" s="252"/>
      <c r="R4" s="73"/>
      <c r="S4" s="73"/>
      <c r="T4" s="74"/>
    </row>
    <row r="5" spans="2:20" ht="11.1" customHeight="1" x14ac:dyDescent="0.2">
      <c r="B5" s="241" t="s">
        <v>203</v>
      </c>
      <c r="C5" s="241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41" t="s">
        <v>203</v>
      </c>
      <c r="M5" s="241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41" t="s">
        <v>33</v>
      </c>
      <c r="C6" s="241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41" t="s">
        <v>33</v>
      </c>
      <c r="M6" s="241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35" t="s">
        <v>204</v>
      </c>
      <c r="C7" s="235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35" t="s">
        <v>204</v>
      </c>
      <c r="M7" s="235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38" t="s">
        <v>4</v>
      </c>
      <c r="C8" s="239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38" t="s">
        <v>4</v>
      </c>
      <c r="M8" s="239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38" t="s">
        <v>5</v>
      </c>
      <c r="C9" s="239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38" t="s">
        <v>5</v>
      </c>
      <c r="M9" s="239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35" t="s">
        <v>205</v>
      </c>
      <c r="C10" s="235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35" t="s">
        <v>205</v>
      </c>
      <c r="M10" s="235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38" t="s">
        <v>206</v>
      </c>
      <c r="C11" s="239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38" t="s">
        <v>206</v>
      </c>
      <c r="M11" s="239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40" t="s">
        <v>207</v>
      </c>
      <c r="C12" s="239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40" t="s">
        <v>207</v>
      </c>
      <c r="M12" s="239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40" t="s">
        <v>27</v>
      </c>
      <c r="C13" s="239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40" t="s">
        <v>27</v>
      </c>
      <c r="M13" s="239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5" t="s">
        <v>208</v>
      </c>
      <c r="C14" s="235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35" t="s">
        <v>208</v>
      </c>
      <c r="M14" s="235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7" t="s">
        <v>22</v>
      </c>
      <c r="C15" s="78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7" t="s">
        <v>22</v>
      </c>
      <c r="M15" s="78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36" t="s">
        <v>23</v>
      </c>
      <c r="C16" s="237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36" t="s">
        <v>23</v>
      </c>
      <c r="M16" s="237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42" t="s">
        <v>209</v>
      </c>
      <c r="C17" s="243"/>
      <c r="D17" s="243"/>
      <c r="E17" s="243"/>
      <c r="F17" s="243"/>
      <c r="G17" s="243"/>
      <c r="H17" s="73"/>
      <c r="I17" s="73"/>
      <c r="J17" s="73"/>
      <c r="K17" s="47"/>
      <c r="L17" s="242" t="s">
        <v>209</v>
      </c>
      <c r="M17" s="243"/>
      <c r="N17" s="243"/>
      <c r="O17" s="243"/>
      <c r="P17" s="243"/>
      <c r="Q17" s="243"/>
      <c r="R17" s="73"/>
      <c r="S17" s="73"/>
      <c r="T17" s="73"/>
    </row>
    <row r="18" spans="2:20" ht="11.1" customHeight="1" x14ac:dyDescent="0.2">
      <c r="B18" s="241" t="s">
        <v>203</v>
      </c>
      <c r="C18" s="241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41" t="s">
        <v>203</v>
      </c>
      <c r="M18" s="241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41" t="s">
        <v>33</v>
      </c>
      <c r="C19" s="241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41" t="s">
        <v>33</v>
      </c>
      <c r="M19" s="241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35" t="s">
        <v>204</v>
      </c>
      <c r="C20" s="235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35" t="s">
        <v>204</v>
      </c>
      <c r="M20" s="235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38" t="s">
        <v>4</v>
      </c>
      <c r="C21" s="239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38" t="s">
        <v>4</v>
      </c>
      <c r="M21" s="239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38" t="s">
        <v>5</v>
      </c>
      <c r="C22" s="239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38" t="s">
        <v>5</v>
      </c>
      <c r="M22" s="239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35" t="s">
        <v>205</v>
      </c>
      <c r="C23" s="235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35" t="s">
        <v>205</v>
      </c>
      <c r="M23" s="235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38" t="s">
        <v>206</v>
      </c>
      <c r="C24" s="239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38" t="s">
        <v>206</v>
      </c>
      <c r="M24" s="239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40" t="s">
        <v>207</v>
      </c>
      <c r="C25" s="239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40" t="s">
        <v>207</v>
      </c>
      <c r="M25" s="239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40" t="s">
        <v>27</v>
      </c>
      <c r="C26" s="239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40" t="s">
        <v>27</v>
      </c>
      <c r="M26" s="239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35" t="s">
        <v>208</v>
      </c>
      <c r="C27" s="235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35" t="s">
        <v>208</v>
      </c>
      <c r="M27" s="235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7" t="s">
        <v>22</v>
      </c>
      <c r="C28" s="78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7" t="s">
        <v>22</v>
      </c>
      <c r="M28" s="78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36" t="s">
        <v>23</v>
      </c>
      <c r="C29" s="237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36" t="s">
        <v>23</v>
      </c>
      <c r="M29" s="237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3"/>
      <c r="C30" s="83"/>
      <c r="D30" s="84"/>
      <c r="E30" s="84"/>
      <c r="F30" s="84"/>
      <c r="G30" s="84"/>
      <c r="H30" s="84"/>
      <c r="I30" s="84"/>
      <c r="J30" s="84"/>
      <c r="K30" s="47"/>
      <c r="L30" s="83"/>
      <c r="M30" s="83"/>
      <c r="N30" s="84"/>
      <c r="O30" s="84"/>
      <c r="P30" s="84"/>
      <c r="Q30" s="84"/>
      <c r="R30" s="84"/>
      <c r="S30" s="84"/>
      <c r="T30" s="84"/>
    </row>
    <row r="31" spans="2:20" s="47" customFormat="1" ht="11.1" customHeight="1" x14ac:dyDescent="0.2">
      <c r="B31" s="79"/>
      <c r="C31" s="80"/>
      <c r="D31" s="79"/>
      <c r="E31" s="79"/>
      <c r="F31" s="79"/>
      <c r="G31" s="79"/>
      <c r="H31" s="79"/>
      <c r="I31" s="79"/>
      <c r="J31" s="79"/>
      <c r="L31" s="79"/>
      <c r="M31" s="80"/>
      <c r="N31" s="79"/>
      <c r="O31" s="79"/>
      <c r="P31" s="79"/>
      <c r="Q31" s="79"/>
      <c r="R31" s="79"/>
      <c r="S31" s="79"/>
      <c r="T31" s="79"/>
    </row>
    <row r="32" spans="2:20" s="47" customFormat="1" ht="11.1" customHeight="1" x14ac:dyDescent="0.2">
      <c r="B32" s="247" t="s">
        <v>59</v>
      </c>
      <c r="C32" s="248"/>
      <c r="D32" s="244" t="s">
        <v>195</v>
      </c>
      <c r="E32" s="244" t="s">
        <v>196</v>
      </c>
      <c r="F32" s="244" t="s">
        <v>197</v>
      </c>
      <c r="G32" s="244" t="s">
        <v>198</v>
      </c>
      <c r="H32" s="244" t="s">
        <v>199</v>
      </c>
      <c r="I32" s="244" t="s">
        <v>200</v>
      </c>
      <c r="J32" s="244" t="s">
        <v>201</v>
      </c>
      <c r="L32" s="247" t="s">
        <v>59</v>
      </c>
      <c r="M32" s="248"/>
      <c r="N32" s="244" t="s">
        <v>195</v>
      </c>
      <c r="O32" s="244" t="s">
        <v>196</v>
      </c>
      <c r="P32" s="244" t="s">
        <v>197</v>
      </c>
      <c r="Q32" s="244" t="s">
        <v>198</v>
      </c>
      <c r="R32" s="244" t="s">
        <v>199</v>
      </c>
      <c r="S32" s="244" t="s">
        <v>200</v>
      </c>
      <c r="T32" s="244" t="s">
        <v>201</v>
      </c>
    </row>
    <row r="33" spans="2:20" s="47" customFormat="1" ht="11.1" customHeight="1" x14ac:dyDescent="0.2">
      <c r="B33" s="249"/>
      <c r="C33" s="250"/>
      <c r="D33" s="245"/>
      <c r="E33" s="245"/>
      <c r="F33" s="245"/>
      <c r="G33" s="245"/>
      <c r="H33" s="245"/>
      <c r="I33" s="245"/>
      <c r="J33" s="246"/>
      <c r="L33" s="249"/>
      <c r="M33" s="250"/>
      <c r="N33" s="245"/>
      <c r="O33" s="245"/>
      <c r="P33" s="245"/>
      <c r="Q33" s="245"/>
      <c r="R33" s="245"/>
      <c r="S33" s="245"/>
      <c r="T33" s="246"/>
    </row>
    <row r="34" spans="2:20" s="47" customFormat="1" ht="11.1" customHeight="1" x14ac:dyDescent="0.2">
      <c r="B34" s="251" t="s">
        <v>210</v>
      </c>
      <c r="C34" s="252"/>
      <c r="D34" s="252"/>
      <c r="E34" s="252"/>
      <c r="F34" s="252"/>
      <c r="G34" s="252"/>
      <c r="H34" s="73"/>
      <c r="I34" s="73"/>
      <c r="J34" s="74"/>
      <c r="L34" s="251" t="s">
        <v>211</v>
      </c>
      <c r="M34" s="252"/>
      <c r="N34" s="252"/>
      <c r="O34" s="252"/>
      <c r="P34" s="252"/>
      <c r="Q34" s="252"/>
      <c r="R34" s="73"/>
      <c r="S34" s="73"/>
      <c r="T34" s="74"/>
    </row>
    <row r="35" spans="2:20" s="47" customFormat="1" ht="11.1" customHeight="1" x14ac:dyDescent="0.2">
      <c r="B35" s="241" t="s">
        <v>203</v>
      </c>
      <c r="C35" s="241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41" t="s">
        <v>203</v>
      </c>
      <c r="M35" s="241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41" t="s">
        <v>33</v>
      </c>
      <c r="C36" s="241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41" t="s">
        <v>33</v>
      </c>
      <c r="M36" s="241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35" t="s">
        <v>204</v>
      </c>
      <c r="C37" s="235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35" t="s">
        <v>204</v>
      </c>
      <c r="M37" s="235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38" t="s">
        <v>4</v>
      </c>
      <c r="C38" s="239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38" t="s">
        <v>4</v>
      </c>
      <c r="M38" s="239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38" t="s">
        <v>5</v>
      </c>
      <c r="C39" s="239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38" t="s">
        <v>5</v>
      </c>
      <c r="M39" s="239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35" t="s">
        <v>205</v>
      </c>
      <c r="C40" s="235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35" t="s">
        <v>205</v>
      </c>
      <c r="M40" s="235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38" t="s">
        <v>206</v>
      </c>
      <c r="C41" s="239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38" t="s">
        <v>206</v>
      </c>
      <c r="M41" s="239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40" t="s">
        <v>207</v>
      </c>
      <c r="C42" s="239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40" t="s">
        <v>207</v>
      </c>
      <c r="M42" s="239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40" t="s">
        <v>27</v>
      </c>
      <c r="C43" s="239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40" t="s">
        <v>27</v>
      </c>
      <c r="M43" s="239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35" t="s">
        <v>208</v>
      </c>
      <c r="C44" s="235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35" t="s">
        <v>208</v>
      </c>
      <c r="M44" s="235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7" t="s">
        <v>22</v>
      </c>
      <c r="C45" s="78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7" t="s">
        <v>22</v>
      </c>
      <c r="M45" s="78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36" t="s">
        <v>23</v>
      </c>
      <c r="C46" s="237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36" t="s">
        <v>23</v>
      </c>
      <c r="M46" s="237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42" t="s">
        <v>212</v>
      </c>
      <c r="C47" s="243"/>
      <c r="D47" s="243"/>
      <c r="E47" s="243"/>
      <c r="F47" s="243"/>
      <c r="G47" s="243"/>
      <c r="H47" s="73"/>
      <c r="I47" s="73"/>
      <c r="J47" s="73"/>
      <c r="L47" s="242" t="s">
        <v>213</v>
      </c>
      <c r="M47" s="243"/>
      <c r="N47" s="243"/>
      <c r="O47" s="243"/>
      <c r="P47" s="243"/>
      <c r="Q47" s="243"/>
      <c r="R47" s="73"/>
      <c r="S47" s="73"/>
      <c r="T47" s="73"/>
    </row>
    <row r="48" spans="2:20" s="47" customFormat="1" ht="11.1" customHeight="1" x14ac:dyDescent="0.2">
      <c r="B48" s="241" t="s">
        <v>203</v>
      </c>
      <c r="C48" s="241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41" t="s">
        <v>203</v>
      </c>
      <c r="M48" s="241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41" t="s">
        <v>33</v>
      </c>
      <c r="C49" s="241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41" t="s">
        <v>33</v>
      </c>
      <c r="M49" s="241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35" t="s">
        <v>204</v>
      </c>
      <c r="C50" s="235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35" t="s">
        <v>204</v>
      </c>
      <c r="M50" s="235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38" t="s">
        <v>4</v>
      </c>
      <c r="C51" s="239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38" t="s">
        <v>4</v>
      </c>
      <c r="M51" s="239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38" t="s">
        <v>5</v>
      </c>
      <c r="C52" s="239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38" t="s">
        <v>5</v>
      </c>
      <c r="M52" s="239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35" t="s">
        <v>205</v>
      </c>
      <c r="C53" s="235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35" t="s">
        <v>205</v>
      </c>
      <c r="M53" s="235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38" t="s">
        <v>206</v>
      </c>
      <c r="C54" s="239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38" t="s">
        <v>206</v>
      </c>
      <c r="M54" s="239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40" t="s">
        <v>207</v>
      </c>
      <c r="C55" s="239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40" t="s">
        <v>207</v>
      </c>
      <c r="M55" s="239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40" t="s">
        <v>27</v>
      </c>
      <c r="C56" s="239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40" t="s">
        <v>27</v>
      </c>
      <c r="M56" s="239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35" t="s">
        <v>208</v>
      </c>
      <c r="C57" s="235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35" t="s">
        <v>208</v>
      </c>
      <c r="M57" s="235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7" t="s">
        <v>22</v>
      </c>
      <c r="C58" s="78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7" t="s">
        <v>22</v>
      </c>
      <c r="M58" s="78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36" t="s">
        <v>23</v>
      </c>
      <c r="C59" s="237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36" t="s">
        <v>23</v>
      </c>
      <c r="M59" s="237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3"/>
      <c r="C60" s="83"/>
      <c r="D60" s="84"/>
      <c r="E60" s="84"/>
      <c r="F60" s="84"/>
      <c r="G60" s="84"/>
      <c r="H60" s="84"/>
      <c r="I60" s="84"/>
      <c r="J60" s="85"/>
      <c r="L60" s="83"/>
      <c r="M60" s="83"/>
      <c r="N60" s="84"/>
      <c r="O60" s="84"/>
      <c r="P60" s="84"/>
      <c r="Q60" s="84"/>
      <c r="R60" s="84"/>
      <c r="S60" s="84"/>
      <c r="T60" s="85"/>
    </row>
    <row r="61" spans="2:20" ht="11.1" customHeight="1" x14ac:dyDescent="0.2">
      <c r="B61" s="48" t="s">
        <v>194</v>
      </c>
      <c r="C61" s="72"/>
      <c r="D61" s="48"/>
      <c r="E61" s="48"/>
      <c r="F61" s="48"/>
      <c r="G61" s="48"/>
      <c r="H61" s="48"/>
      <c r="I61" s="48"/>
      <c r="J61" s="81"/>
      <c r="L61" s="48" t="s">
        <v>194</v>
      </c>
      <c r="M61" s="72"/>
      <c r="N61" s="48"/>
      <c r="O61" s="48"/>
      <c r="P61" s="48"/>
      <c r="Q61" s="48"/>
      <c r="R61" s="48"/>
      <c r="S61" s="48"/>
      <c r="T61" s="81"/>
    </row>
    <row r="62" spans="2:20" ht="11.1" customHeight="1" x14ac:dyDescent="0.2">
      <c r="B62" s="247" t="s">
        <v>59</v>
      </c>
      <c r="C62" s="248"/>
      <c r="D62" s="244" t="s">
        <v>195</v>
      </c>
      <c r="E62" s="244" t="s">
        <v>196</v>
      </c>
      <c r="F62" s="244" t="s">
        <v>197</v>
      </c>
      <c r="G62" s="244" t="s">
        <v>198</v>
      </c>
      <c r="H62" s="244" t="s">
        <v>199</v>
      </c>
      <c r="I62" s="244" t="s">
        <v>200</v>
      </c>
      <c r="J62" s="244" t="s">
        <v>201</v>
      </c>
      <c r="L62" s="247" t="s">
        <v>59</v>
      </c>
      <c r="M62" s="248"/>
      <c r="N62" s="244" t="s">
        <v>195</v>
      </c>
      <c r="O62" s="244" t="s">
        <v>196</v>
      </c>
      <c r="P62" s="244" t="s">
        <v>197</v>
      </c>
      <c r="Q62" s="244" t="s">
        <v>198</v>
      </c>
      <c r="R62" s="244" t="s">
        <v>199</v>
      </c>
      <c r="S62" s="244" t="s">
        <v>200</v>
      </c>
      <c r="T62" s="244" t="s">
        <v>201</v>
      </c>
    </row>
    <row r="63" spans="2:20" ht="11.1" customHeight="1" x14ac:dyDescent="0.2">
      <c r="B63" s="249"/>
      <c r="C63" s="250"/>
      <c r="D63" s="245"/>
      <c r="E63" s="245"/>
      <c r="F63" s="245"/>
      <c r="G63" s="245"/>
      <c r="H63" s="245"/>
      <c r="I63" s="245"/>
      <c r="J63" s="245"/>
      <c r="L63" s="249"/>
      <c r="M63" s="250"/>
      <c r="N63" s="245"/>
      <c r="O63" s="245"/>
      <c r="P63" s="245"/>
      <c r="Q63" s="245"/>
      <c r="R63" s="245"/>
      <c r="S63" s="245"/>
      <c r="T63" s="245"/>
    </row>
    <row r="64" spans="2:20" ht="11.1" customHeight="1" x14ac:dyDescent="0.2">
      <c r="B64" s="251" t="s">
        <v>214</v>
      </c>
      <c r="C64" s="252"/>
      <c r="D64" s="252"/>
      <c r="E64" s="252"/>
      <c r="F64" s="252"/>
      <c r="G64" s="252"/>
      <c r="H64" s="73"/>
      <c r="I64" s="73"/>
      <c r="J64" s="82"/>
      <c r="L64" s="251" t="s">
        <v>215</v>
      </c>
      <c r="M64" s="252"/>
      <c r="N64" s="252"/>
      <c r="O64" s="252"/>
      <c r="P64" s="252"/>
      <c r="Q64" s="252"/>
      <c r="R64" s="73"/>
      <c r="S64" s="73"/>
      <c r="T64" s="82"/>
    </row>
    <row r="65" spans="2:20" ht="11.1" customHeight="1" x14ac:dyDescent="0.2">
      <c r="B65" s="241" t="s">
        <v>203</v>
      </c>
      <c r="C65" s="241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41" t="s">
        <v>203</v>
      </c>
      <c r="M65" s="241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41" t="s">
        <v>33</v>
      </c>
      <c r="C66" s="241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41" t="s">
        <v>33</v>
      </c>
      <c r="M66" s="241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35" t="s">
        <v>204</v>
      </c>
      <c r="C67" s="235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35" t="s">
        <v>204</v>
      </c>
      <c r="M67" s="235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38" t="s">
        <v>4</v>
      </c>
      <c r="C68" s="239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38" t="s">
        <v>4</v>
      </c>
      <c r="M68" s="239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38" t="s">
        <v>5</v>
      </c>
      <c r="C69" s="239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38" t="s">
        <v>5</v>
      </c>
      <c r="M69" s="239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35" t="s">
        <v>205</v>
      </c>
      <c r="C70" s="235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35" t="s">
        <v>205</v>
      </c>
      <c r="M70" s="235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38" t="s">
        <v>206</v>
      </c>
      <c r="C71" s="239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38" t="s">
        <v>206</v>
      </c>
      <c r="M71" s="239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40" t="s">
        <v>207</v>
      </c>
      <c r="C72" s="239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40" t="s">
        <v>207</v>
      </c>
      <c r="M72" s="239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40" t="s">
        <v>27</v>
      </c>
      <c r="C73" s="239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40" t="s">
        <v>27</v>
      </c>
      <c r="M73" s="239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35" t="s">
        <v>208</v>
      </c>
      <c r="C74" s="235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35" t="s">
        <v>208</v>
      </c>
      <c r="M74" s="235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7" t="s">
        <v>22</v>
      </c>
      <c r="C75" s="78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7" t="s">
        <v>22</v>
      </c>
      <c r="M75" s="78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36" t="s">
        <v>23</v>
      </c>
      <c r="C76" s="237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36" t="s">
        <v>23</v>
      </c>
      <c r="M76" s="237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42" t="s">
        <v>216</v>
      </c>
      <c r="C77" s="243"/>
      <c r="D77" s="243"/>
      <c r="E77" s="243"/>
      <c r="F77" s="243"/>
      <c r="G77" s="243"/>
      <c r="H77" s="73"/>
      <c r="I77" s="73"/>
      <c r="J77" s="82"/>
      <c r="L77" s="242" t="s">
        <v>217</v>
      </c>
      <c r="M77" s="243"/>
      <c r="N77" s="243"/>
      <c r="O77" s="243"/>
      <c r="P77" s="243"/>
      <c r="Q77" s="243"/>
      <c r="R77" s="73"/>
      <c r="S77" s="73"/>
      <c r="T77" s="82"/>
    </row>
    <row r="78" spans="2:20" ht="11.1" customHeight="1" x14ac:dyDescent="0.2">
      <c r="B78" s="241" t="s">
        <v>203</v>
      </c>
      <c r="C78" s="241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41" t="s">
        <v>203</v>
      </c>
      <c r="M78" s="241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41" t="s">
        <v>33</v>
      </c>
      <c r="C79" s="241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41" t="s">
        <v>33</v>
      </c>
      <c r="M79" s="241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35" t="s">
        <v>204</v>
      </c>
      <c r="C80" s="235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35" t="s">
        <v>204</v>
      </c>
      <c r="M80" s="235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38" t="s">
        <v>4</v>
      </c>
      <c r="C81" s="239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38" t="s">
        <v>4</v>
      </c>
      <c r="M81" s="239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38" t="s">
        <v>5</v>
      </c>
      <c r="C82" s="239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38" t="s">
        <v>5</v>
      </c>
      <c r="M82" s="239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35" t="s">
        <v>205</v>
      </c>
      <c r="C83" s="235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35" t="s">
        <v>205</v>
      </c>
      <c r="M83" s="235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38" t="s">
        <v>206</v>
      </c>
      <c r="C84" s="239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38" t="s">
        <v>206</v>
      </c>
      <c r="M84" s="239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40" t="s">
        <v>207</v>
      </c>
      <c r="C85" s="239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40" t="s">
        <v>207</v>
      </c>
      <c r="M85" s="239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40" t="s">
        <v>27</v>
      </c>
      <c r="C86" s="239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40" t="s">
        <v>27</v>
      </c>
      <c r="M86" s="239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35" t="s">
        <v>208</v>
      </c>
      <c r="C87" s="235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35" t="s">
        <v>208</v>
      </c>
      <c r="M87" s="235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7" t="s">
        <v>22</v>
      </c>
      <c r="C88" s="78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7" t="s">
        <v>22</v>
      </c>
      <c r="M88" s="78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36" t="s">
        <v>23</v>
      </c>
      <c r="C89" s="237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36" t="s">
        <v>23</v>
      </c>
      <c r="M89" s="237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194</v>
      </c>
      <c r="C90" s="72"/>
      <c r="D90" s="48"/>
      <c r="E90" s="48"/>
      <c r="F90" s="48"/>
      <c r="G90" s="48"/>
      <c r="H90" s="48"/>
      <c r="I90" s="48"/>
      <c r="J90" s="81"/>
      <c r="L90" s="48" t="s">
        <v>194</v>
      </c>
      <c r="M90" s="72"/>
      <c r="N90" s="48"/>
      <c r="O90" s="48"/>
      <c r="P90" s="48"/>
      <c r="Q90" s="48"/>
      <c r="R90" s="48"/>
      <c r="S90" s="48"/>
      <c r="T90" s="81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1"/>
      <c r="L91" s="48"/>
      <c r="M91" s="72"/>
      <c r="N91" s="48"/>
      <c r="O91" s="48"/>
      <c r="P91" s="48"/>
      <c r="Q91" s="48"/>
      <c r="R91" s="48"/>
      <c r="S91" s="48"/>
      <c r="T91" s="81"/>
    </row>
    <row r="92" spans="2:20" ht="11.1" customHeight="1" x14ac:dyDescent="0.2">
      <c r="B92" s="247" t="s">
        <v>59</v>
      </c>
      <c r="C92" s="248"/>
      <c r="D92" s="244" t="s">
        <v>195</v>
      </c>
      <c r="E92" s="244" t="s">
        <v>196</v>
      </c>
      <c r="F92" s="244" t="s">
        <v>197</v>
      </c>
      <c r="G92" s="244" t="s">
        <v>198</v>
      </c>
      <c r="H92" s="244" t="s">
        <v>199</v>
      </c>
      <c r="I92" s="244" t="s">
        <v>200</v>
      </c>
      <c r="J92" s="244" t="s">
        <v>201</v>
      </c>
      <c r="L92" s="247" t="s">
        <v>59</v>
      </c>
      <c r="M92" s="248"/>
      <c r="N92" s="244" t="s">
        <v>195</v>
      </c>
      <c r="O92" s="244" t="s">
        <v>196</v>
      </c>
      <c r="P92" s="244" t="s">
        <v>197</v>
      </c>
      <c r="Q92" s="244" t="s">
        <v>198</v>
      </c>
      <c r="R92" s="244" t="s">
        <v>199</v>
      </c>
      <c r="S92" s="244" t="s">
        <v>200</v>
      </c>
      <c r="T92" s="244" t="s">
        <v>201</v>
      </c>
    </row>
    <row r="93" spans="2:20" ht="11.1" customHeight="1" x14ac:dyDescent="0.2">
      <c r="B93" s="249"/>
      <c r="C93" s="250"/>
      <c r="D93" s="245"/>
      <c r="E93" s="245"/>
      <c r="F93" s="245"/>
      <c r="G93" s="245"/>
      <c r="H93" s="245"/>
      <c r="I93" s="245"/>
      <c r="J93" s="246"/>
      <c r="L93" s="249"/>
      <c r="M93" s="250"/>
      <c r="N93" s="245"/>
      <c r="O93" s="245"/>
      <c r="P93" s="245"/>
      <c r="Q93" s="245"/>
      <c r="R93" s="245"/>
      <c r="S93" s="245"/>
      <c r="T93" s="246"/>
    </row>
    <row r="94" spans="2:20" ht="11.1" customHeight="1" x14ac:dyDescent="0.2">
      <c r="B94" s="251" t="s">
        <v>218</v>
      </c>
      <c r="C94" s="252"/>
      <c r="D94" s="252"/>
      <c r="E94" s="252"/>
      <c r="F94" s="252"/>
      <c r="G94" s="252"/>
      <c r="H94" s="73"/>
      <c r="I94" s="73"/>
      <c r="J94" s="82"/>
      <c r="L94" s="251" t="s">
        <v>219</v>
      </c>
      <c r="M94" s="252"/>
      <c r="N94" s="252"/>
      <c r="O94" s="252"/>
      <c r="P94" s="252"/>
      <c r="Q94" s="252"/>
      <c r="R94" s="73"/>
      <c r="S94" s="73"/>
      <c r="T94" s="82"/>
    </row>
    <row r="95" spans="2:20" ht="11.1" customHeight="1" x14ac:dyDescent="0.2">
      <c r="B95" s="241" t="s">
        <v>203</v>
      </c>
      <c r="C95" s="241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41" t="s">
        <v>203</v>
      </c>
      <c r="M95" s="241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41" t="s">
        <v>33</v>
      </c>
      <c r="C96" s="241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41" t="s">
        <v>33</v>
      </c>
      <c r="M96" s="241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35" t="s">
        <v>204</v>
      </c>
      <c r="C97" s="235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35" t="s">
        <v>204</v>
      </c>
      <c r="M97" s="235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38" t="s">
        <v>4</v>
      </c>
      <c r="C98" s="239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38" t="s">
        <v>4</v>
      </c>
      <c r="M98" s="239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38" t="s">
        <v>5</v>
      </c>
      <c r="C99" s="239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38" t="s">
        <v>5</v>
      </c>
      <c r="M99" s="239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35" t="s">
        <v>205</v>
      </c>
      <c r="C100" s="235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35" t="s">
        <v>205</v>
      </c>
      <c r="M100" s="235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38" t="s">
        <v>206</v>
      </c>
      <c r="C101" s="239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38" t="s">
        <v>206</v>
      </c>
      <c r="M101" s="239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40" t="s">
        <v>207</v>
      </c>
      <c r="C102" s="239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40" t="s">
        <v>207</v>
      </c>
      <c r="M102" s="239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40" t="s">
        <v>27</v>
      </c>
      <c r="C103" s="239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40" t="s">
        <v>27</v>
      </c>
      <c r="M103" s="239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35" t="s">
        <v>208</v>
      </c>
      <c r="C104" s="235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35" t="s">
        <v>208</v>
      </c>
      <c r="M104" s="235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7" t="s">
        <v>22</v>
      </c>
      <c r="C105" s="78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7" t="s">
        <v>22</v>
      </c>
      <c r="M105" s="78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36" t="s">
        <v>23</v>
      </c>
      <c r="C106" s="237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36" t="s">
        <v>23</v>
      </c>
      <c r="M106" s="237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42" t="s">
        <v>220</v>
      </c>
      <c r="C107" s="243"/>
      <c r="D107" s="243"/>
      <c r="E107" s="243"/>
      <c r="F107" s="243"/>
      <c r="G107" s="243"/>
      <c r="H107" s="73"/>
      <c r="I107" s="73"/>
      <c r="J107" s="82"/>
      <c r="L107" s="242" t="s">
        <v>221</v>
      </c>
      <c r="M107" s="243"/>
      <c r="N107" s="243"/>
      <c r="O107" s="243"/>
      <c r="P107" s="243"/>
      <c r="Q107" s="243"/>
      <c r="R107" s="73"/>
      <c r="S107" s="73"/>
      <c r="T107" s="82"/>
    </row>
    <row r="108" spans="2:20" ht="11.1" customHeight="1" x14ac:dyDescent="0.2">
      <c r="B108" s="241" t="s">
        <v>203</v>
      </c>
      <c r="C108" s="241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41" t="s">
        <v>203</v>
      </c>
      <c r="M108" s="241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41" t="s">
        <v>33</v>
      </c>
      <c r="C109" s="241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41" t="s">
        <v>33</v>
      </c>
      <c r="M109" s="241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35" t="s">
        <v>204</v>
      </c>
      <c r="C110" s="235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35" t="s">
        <v>204</v>
      </c>
      <c r="M110" s="235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38" t="s">
        <v>4</v>
      </c>
      <c r="C111" s="239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38" t="s">
        <v>4</v>
      </c>
      <c r="M111" s="239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38" t="s">
        <v>5</v>
      </c>
      <c r="C112" s="239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38" t="s">
        <v>5</v>
      </c>
      <c r="M112" s="239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35" t="s">
        <v>205</v>
      </c>
      <c r="C113" s="235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35" t="s">
        <v>205</v>
      </c>
      <c r="M113" s="235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38" t="s">
        <v>206</v>
      </c>
      <c r="C114" s="239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38" t="s">
        <v>206</v>
      </c>
      <c r="M114" s="239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40" t="s">
        <v>207</v>
      </c>
      <c r="C115" s="239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40" t="s">
        <v>207</v>
      </c>
      <c r="M115" s="239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40" t="s">
        <v>27</v>
      </c>
      <c r="C116" s="239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40" t="s">
        <v>27</v>
      </c>
      <c r="M116" s="239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35" t="s">
        <v>208</v>
      </c>
      <c r="C117" s="235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35" t="s">
        <v>208</v>
      </c>
      <c r="M117" s="235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7" t="s">
        <v>22</v>
      </c>
      <c r="C118" s="78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7" t="s">
        <v>22</v>
      </c>
      <c r="M118" s="78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36" t="s">
        <v>23</v>
      </c>
      <c r="C119" s="237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36" t="s">
        <v>23</v>
      </c>
      <c r="M119" s="237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2023-04-27T11:02:08Z</dcterms:modified>
</cp:coreProperties>
</file>